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2" yWindow="27" windowWidth="19032" windowHeight="12009" activeTab="1"/>
  </bookViews>
  <sheets>
    <sheet name="Instructions" sheetId="6" r:id="rId1"/>
    <sheet name="Monitoring Data Sheet" sheetId="3" r:id="rId2"/>
    <sheet name="Example" sheetId="12" r:id="rId3"/>
    <sheet name="Messages" sheetId="11" r:id="rId4"/>
  </sheets>
  <definedNames>
    <definedName name="_xlnm._FilterDatabase" localSheetId="2" hidden="1">Example!$D$32:$F$36</definedName>
    <definedName name="_xlnm._FilterDatabase" localSheetId="1" hidden="1">'Monitoring Data Sheet'!$D$32:$F$36</definedName>
    <definedName name="Fuel_Types">Messages!$N$5:$N$26</definedName>
    <definedName name="_xlnm.Print_Area" localSheetId="2">Example!$B$1:$M$65</definedName>
    <definedName name="_xlnm.Print_Area" localSheetId="1">'Monitoring Data Sheet'!$B$1:$M$65</definedName>
    <definedName name="Responses">Messages!$R$5:$R$7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1" i="3" l="1"/>
  <c r="D61" i="3"/>
  <c r="D62" i="3" s="1"/>
  <c r="E61" i="3"/>
  <c r="E62" i="3" s="1"/>
  <c r="F61" i="3"/>
  <c r="F62" i="3" s="1"/>
  <c r="B29" i="11"/>
  <c r="B36" i="11"/>
  <c r="B25" i="11"/>
  <c r="B24" i="11"/>
  <c r="B23" i="11"/>
  <c r="B22" i="11"/>
  <c r="E63" i="3" l="1"/>
  <c r="B21" i="11" s="1"/>
  <c r="B6" i="11"/>
  <c r="D63" i="3"/>
  <c r="B20" i="11" s="1"/>
  <c r="B5" i="11"/>
  <c r="B35" i="11" l="1"/>
  <c r="B34" i="11"/>
  <c r="B33" i="11"/>
  <c r="B32" i="11"/>
  <c r="C32" i="11"/>
  <c r="C35" i="11"/>
  <c r="C34" i="11"/>
  <c r="C33" i="11"/>
  <c r="E62" i="12" l="1"/>
  <c r="F61" i="12"/>
  <c r="F62" i="12" s="1"/>
  <c r="E61" i="12"/>
  <c r="D61" i="12"/>
  <c r="D62" i="12" s="1"/>
  <c r="C61" i="12"/>
  <c r="E63" i="12" l="1"/>
  <c r="D63" i="12"/>
  <c r="C36" i="11"/>
  <c r="B42" i="12" l="1"/>
  <c r="B43" i="12" s="1"/>
  <c r="B44" i="12" s="1"/>
  <c r="B45" i="12" s="1"/>
  <c r="B46" i="12" s="1"/>
  <c r="B47" i="12" s="1"/>
  <c r="B48" i="12" s="1"/>
  <c r="B49" i="12" s="1"/>
  <c r="B50" i="12" s="1"/>
  <c r="B51" i="12" s="1"/>
  <c r="B52" i="12" s="1"/>
  <c r="B53" i="12" s="1"/>
  <c r="B54" i="12" s="1"/>
  <c r="B55" i="12" s="1"/>
  <c r="B56" i="12" s="1"/>
  <c r="B57" i="12" s="1"/>
  <c r="B58" i="12" s="1"/>
  <c r="B59" i="12" s="1"/>
  <c r="B60" i="12" s="1"/>
  <c r="B30" i="11"/>
  <c r="B31" i="11" l="1"/>
  <c r="B19" i="11" l="1"/>
  <c r="B28" i="11"/>
  <c r="B27" i="11"/>
  <c r="B26" i="11"/>
  <c r="B18" i="11"/>
  <c r="B17" i="11"/>
  <c r="B16" i="11"/>
  <c r="B15" i="11"/>
  <c r="B14" i="11"/>
  <c r="B13" i="11"/>
  <c r="B12" i="11"/>
  <c r="B11" i="11"/>
  <c r="B10" i="11"/>
  <c r="B9" i="11"/>
  <c r="B8" i="11"/>
  <c r="B7" i="11"/>
  <c r="G15" i="11"/>
  <c r="B42" i="3" l="1"/>
  <c r="B43" i="3" s="1"/>
  <c r="B44" i="3" s="1"/>
  <c r="B45" i="3" s="1"/>
  <c r="B46" i="3" s="1"/>
  <c r="B47" i="3" s="1"/>
  <c r="B48" i="3" s="1"/>
  <c r="B49" i="3" s="1"/>
  <c r="B50" i="3" s="1"/>
  <c r="B51" i="3" s="1"/>
  <c r="B52" i="3" s="1"/>
  <c r="B53" i="3" s="1"/>
  <c r="B54" i="3" s="1"/>
  <c r="B55" i="3" s="1"/>
  <c r="B56" i="3" s="1"/>
  <c r="B57" i="3" s="1"/>
  <c r="B58" i="3" s="1"/>
  <c r="B59" i="3" s="1"/>
  <c r="B60" i="3" s="1"/>
  <c r="D5" i="11" l="1"/>
  <c r="H15" i="11"/>
  <c r="H48" i="3" l="1"/>
</calcChain>
</file>

<file path=xl/comments1.xml><?xml version="1.0" encoding="utf-8"?>
<comments xmlns="http://schemas.openxmlformats.org/spreadsheetml/2006/main">
  <authors>
    <author>Clint Lamoreaux</author>
  </authors>
  <commentList>
    <comment ref="B40" authorId="0">
      <text>
        <r>
          <rPr>
            <sz val="12"/>
            <color indexed="81"/>
            <rFont val="Calibri"/>
            <family val="2"/>
            <scheme val="minor"/>
          </rPr>
          <t>Record the values found before any adjustments, maintenance, or tuning is conducted.</t>
        </r>
      </text>
    </comment>
  </commentList>
</comments>
</file>

<file path=xl/comments2.xml><?xml version="1.0" encoding="utf-8"?>
<comments xmlns="http://schemas.openxmlformats.org/spreadsheetml/2006/main">
  <authors>
    <author>Clint Lamoreaux</author>
  </authors>
  <commentList>
    <comment ref="B40" authorId="0">
      <text>
        <r>
          <rPr>
            <sz val="12"/>
            <color indexed="81"/>
            <rFont val="Calibri"/>
            <family val="2"/>
            <scheme val="minor"/>
          </rPr>
          <t>Record the values found before any adjustments, maintenance, or tuning is conducted.</t>
        </r>
      </text>
    </comment>
  </commentList>
</comments>
</file>

<file path=xl/sharedStrings.xml><?xml version="1.0" encoding="utf-8"?>
<sst xmlns="http://schemas.openxmlformats.org/spreadsheetml/2006/main" count="299" uniqueCount="215">
  <si>
    <t>Facility Name:</t>
  </si>
  <si>
    <t>SWCAA ID:</t>
  </si>
  <si>
    <t>Date Performed:</t>
  </si>
  <si>
    <t>Emission Unit ID:</t>
  </si>
  <si>
    <t>Fuel Types</t>
  </si>
  <si>
    <t>F-factor</t>
  </si>
  <si>
    <t>Alder bark dust</t>
  </si>
  <si>
    <t>Yes</t>
  </si>
  <si>
    <t>Bark</t>
  </si>
  <si>
    <t>No</t>
  </si>
  <si>
    <t>Burner Manufacturer:</t>
  </si>
  <si>
    <t>Coal</t>
  </si>
  <si>
    <t>Diesel</t>
  </si>
  <si>
    <t>Burner Serial Number:</t>
  </si>
  <si>
    <t>Digester gas</t>
  </si>
  <si>
    <t>Fuel Oil No 6</t>
  </si>
  <si>
    <t>Gasoline</t>
  </si>
  <si>
    <t>Analyst Name:</t>
  </si>
  <si>
    <t>Hogged fuel</t>
  </si>
  <si>
    <t>Test Instrument Make:</t>
  </si>
  <si>
    <t>Landfill gas</t>
  </si>
  <si>
    <t>Test Instrument Model:</t>
  </si>
  <si>
    <t>LNG</t>
  </si>
  <si>
    <t>LPG</t>
  </si>
  <si>
    <t>Fuel Type:</t>
  </si>
  <si>
    <t>Natural gas</t>
  </si>
  <si>
    <t>Methane</t>
  </si>
  <si>
    <t>Design Firing Rate:</t>
  </si>
  <si>
    <t>MMBtu/hr</t>
  </si>
  <si>
    <t>Tested Firing Rate:</t>
  </si>
  <si>
    <t>Process gas</t>
  </si>
  <si>
    <t>Time of Pre-Test Calibration:</t>
  </si>
  <si>
    <t>Propane</t>
  </si>
  <si>
    <t>Time of Post-Test Calibration:</t>
  </si>
  <si>
    <t>PS300</t>
  </si>
  <si>
    <t>Sander dust</t>
  </si>
  <si>
    <t>Test Notes:</t>
  </si>
  <si>
    <t>Wood waste</t>
  </si>
  <si>
    <t>Wood waste and sander dust</t>
  </si>
  <si>
    <t>Wood/Gas</t>
  </si>
  <si>
    <t>Quality Assurance Results</t>
  </si>
  <si>
    <t>CO (ppm)</t>
  </si>
  <si>
    <t>Span Concentration</t>
  </si>
  <si>
    <t>Sample</t>
  </si>
  <si>
    <t>CO Reading (ppm)</t>
  </si>
  <si>
    <t>Test Average</t>
  </si>
  <si>
    <t>Drift Corrected Values</t>
  </si>
  <si>
    <t>Oxygen Corrected Value</t>
  </si>
  <si>
    <t>Questions? - Call the Southwest Clean Air Agency at 360-574-3058</t>
  </si>
  <si>
    <t>As Found</t>
  </si>
  <si>
    <t>Was the burner inspected?</t>
  </si>
  <si>
    <t>Results (Record at least once every 30 seconds for 5 minutes)</t>
  </si>
  <si>
    <t>Bob's Boiler Service</t>
  </si>
  <si>
    <t>Bob Smith</t>
  </si>
  <si>
    <t>Combustion King</t>
  </si>
  <si>
    <t>(ppm)</t>
  </si>
  <si>
    <t>CO Limit</t>
  </si>
  <si>
    <t>Was the air-to-fuel ratio system operating properly?</t>
  </si>
  <si>
    <t>Concentration of the span gas used.  It must fit within the 50/200 range as explained on the worksheet</t>
  </si>
  <si>
    <t>Pre-test Span</t>
  </si>
  <si>
    <t>Post-test Span</t>
  </si>
  <si>
    <t>Pre-test Zero</t>
  </si>
  <si>
    <t>Post-test Zero</t>
  </si>
  <si>
    <r>
      <t xml:space="preserve">The reading with the </t>
    </r>
    <r>
      <rPr>
        <u/>
        <sz val="11"/>
        <color indexed="8"/>
        <rFont val="Times New Roman"/>
        <family val="1"/>
      </rPr>
      <t>span gas</t>
    </r>
    <r>
      <rPr>
        <sz val="11"/>
        <color theme="1"/>
        <rFont val="Times New Roman"/>
        <family val="2"/>
      </rPr>
      <t xml:space="preserve"> </t>
    </r>
    <r>
      <rPr>
        <i/>
        <sz val="11"/>
        <color indexed="8"/>
        <rFont val="Times New Roman"/>
        <family val="1"/>
      </rPr>
      <t>before you begin</t>
    </r>
    <r>
      <rPr>
        <sz val="11"/>
        <color theme="1"/>
        <rFont val="Times New Roman"/>
        <family val="2"/>
      </rPr>
      <t xml:space="preserve"> the tune-up</t>
    </r>
  </si>
  <si>
    <r>
      <t xml:space="preserve">The reading with the </t>
    </r>
    <r>
      <rPr>
        <u/>
        <sz val="11"/>
        <color indexed="8"/>
        <rFont val="Times New Roman"/>
        <family val="1"/>
      </rPr>
      <t>span gas</t>
    </r>
    <r>
      <rPr>
        <i/>
        <sz val="11"/>
        <color indexed="8"/>
        <rFont val="Times New Roman"/>
        <family val="1"/>
      </rPr>
      <t xml:space="preserve"> after you finish</t>
    </r>
    <r>
      <rPr>
        <sz val="11"/>
        <color theme="1"/>
        <rFont val="Times New Roman"/>
        <family val="2"/>
      </rPr>
      <t xml:space="preserve"> the tune-up</t>
    </r>
  </si>
  <si>
    <t>The zero readings should be as close to zero as possible.</t>
  </si>
  <si>
    <t>Facility Permit Information</t>
  </si>
  <si>
    <t>Or call the facility representative at SWCAA: 360-574-3058</t>
  </si>
  <si>
    <r>
      <t xml:space="preserve">The reading with </t>
    </r>
    <r>
      <rPr>
        <u/>
        <sz val="11"/>
        <color indexed="8"/>
        <rFont val="Times New Roman"/>
        <family val="1"/>
      </rPr>
      <t>ambient air</t>
    </r>
    <r>
      <rPr>
        <sz val="11"/>
        <color theme="1"/>
        <rFont val="Times New Roman"/>
        <family val="2"/>
      </rPr>
      <t xml:space="preserve"> </t>
    </r>
    <r>
      <rPr>
        <i/>
        <sz val="11"/>
        <color indexed="8"/>
        <rFont val="Times New Roman"/>
        <family val="1"/>
      </rPr>
      <t>before you begin</t>
    </r>
    <r>
      <rPr>
        <sz val="11"/>
        <color theme="1"/>
        <rFont val="Times New Roman"/>
        <family val="2"/>
      </rPr>
      <t xml:space="preserve"> the tune-up</t>
    </r>
  </si>
  <si>
    <r>
      <t xml:space="preserve">The reading with </t>
    </r>
    <r>
      <rPr>
        <u/>
        <sz val="11"/>
        <color indexed="8"/>
        <rFont val="Times New Roman"/>
        <family val="1"/>
      </rPr>
      <t>ambient air</t>
    </r>
    <r>
      <rPr>
        <sz val="11"/>
        <color theme="1"/>
        <rFont val="Times New Roman"/>
        <family val="2"/>
      </rPr>
      <t xml:space="preserve"> </t>
    </r>
    <r>
      <rPr>
        <i/>
        <sz val="11"/>
        <color indexed="8"/>
        <rFont val="Times New Roman"/>
        <family val="1"/>
      </rPr>
      <t>after you finish</t>
    </r>
    <r>
      <rPr>
        <sz val="11"/>
        <color theme="1"/>
        <rFont val="Times New Roman"/>
        <family val="2"/>
      </rPr>
      <t xml:space="preserve"> the tune-up</t>
    </r>
  </si>
  <si>
    <t>The first row on the machine is the zero reading, not the span reading.  The oxygen reading with ambient air should be 20.9.</t>
  </si>
  <si>
    <t>**Note on Oxygen Reading</t>
  </si>
  <si>
    <t xml:space="preserve">Were total CO emissions optimized? </t>
  </si>
  <si>
    <t>Span Concentration:</t>
  </si>
  <si>
    <t>Pre-Test Span Reading:</t>
  </si>
  <si>
    <t>Post-Test Span Reading:</t>
  </si>
  <si>
    <t>Pre-Test Zero Reading:</t>
  </si>
  <si>
    <t>Post-Test Zero Reading:</t>
  </si>
  <si>
    <t>Stack Temp (°F)</t>
  </si>
  <si>
    <t>40 CFR 63 Subpart JJJJJJ (Boiler MACT) Monitoring Requirements for Liquid and Solid Fueled Boilers - Must be completed a minimum of every 2 years</t>
  </si>
  <si>
    <t>This does not need to be performed or documented for natural gas only combustion units.  If a unit is capable of firing a fuel other than natural gas then Subpart JJJJJJ applies.</t>
  </si>
  <si>
    <r>
      <t>Refer to the EPA website for more details on compliance at this address  http://</t>
    </r>
    <r>
      <rPr>
        <u/>
        <sz val="11"/>
        <color indexed="30"/>
        <rFont val="Times New Roman"/>
        <family val="1"/>
      </rPr>
      <t>www.epa.gov/boilercompliance</t>
    </r>
  </si>
  <si>
    <r>
      <t xml:space="preserve">If you do not have the information from the facility, most of the facilities' permits can be found on the SWCAA website: </t>
    </r>
    <r>
      <rPr>
        <sz val="11"/>
        <color indexed="62"/>
        <rFont val="Times New Roman"/>
        <family val="1"/>
      </rPr>
      <t>http://</t>
    </r>
    <r>
      <rPr>
        <u/>
        <sz val="11"/>
        <color indexed="62"/>
        <rFont val="Times New Roman"/>
        <family val="1"/>
      </rPr>
      <t>www.swcleanair.org/FacilitySrch.asp</t>
    </r>
  </si>
  <si>
    <t>Notes on Individual Fields on the Monitoring Data Sheet</t>
  </si>
  <si>
    <t>Facility Name</t>
  </si>
  <si>
    <t>SWCAA ID</t>
  </si>
  <si>
    <t>This is the SWCAA assigned facility ID and is unique to every facility - again this can be found on the SWCAA website</t>
  </si>
  <si>
    <t>Emission Unit ID</t>
  </si>
  <si>
    <t>Boiler manufacturer</t>
  </si>
  <si>
    <t>This is the manufacturers name of the BOILER - not the burner</t>
  </si>
  <si>
    <t>Boiler Model Number</t>
  </si>
  <si>
    <t>Boiler Serial Number</t>
  </si>
  <si>
    <t>This is the manufacturers BOILER serial number usually listed on the manufacturer applied name tag</t>
  </si>
  <si>
    <t>Burner Manufacturer</t>
  </si>
  <si>
    <t>Burner Model Number</t>
  </si>
  <si>
    <t>Burner Serial Number</t>
  </si>
  <si>
    <t>This is the BOILER manufacturers model number usually listed on the manufacturer applied name tag</t>
  </si>
  <si>
    <t>This is the BURNER manufacturers model number usually listed on the manufacturer name tag on the BURNER</t>
  </si>
  <si>
    <t>This is the BURNER manufacturers serial number usually listed on the manufacturer name tag on the BURNER</t>
  </si>
  <si>
    <t>Fuel Type</t>
  </si>
  <si>
    <t>Design Firing Rate</t>
  </si>
  <si>
    <t>Tested Firing Rate</t>
  </si>
  <si>
    <t>Stack Temperature</t>
  </si>
  <si>
    <t>Time of Pre-Test Calibration</t>
  </si>
  <si>
    <t>Time of Post-Test Calibration</t>
  </si>
  <si>
    <t>If no, leave blank - self defeating if you do not enter numbers when the permit has limits.  If there is a question call SWCAA.</t>
  </si>
  <si>
    <t>This cell has a COMBO BOX to select the fuel type - best if the combo box is used.</t>
  </si>
  <si>
    <t>This field is sometimes difficult to fill in because there is usually no fuel meter.  In this case indicate high fire or maximum or medium, etc</t>
  </si>
  <si>
    <t>This temperature is more important when firing rate is unknown - it many times provides an indication of firing rate and can be used to diagnose emission issues.  ALWAYS record.  It is auto generated on the form by filling in the individual temperatures as monitored.</t>
  </si>
  <si>
    <t>The monitoring procedure requires that pre and post calibrations be performed within 12 hours of each other - if not the data may be invalidated.</t>
  </si>
  <si>
    <r>
      <t xml:space="preserve">Person performing the Subpart JJJJJJ inspection and certification should sign and date in the </t>
    </r>
    <r>
      <rPr>
        <b/>
        <sz val="11"/>
        <color indexed="8"/>
        <rFont val="Times New Roman"/>
        <family val="1"/>
      </rPr>
      <t xml:space="preserve">Test Notes </t>
    </r>
    <r>
      <rPr>
        <sz val="11"/>
        <color theme="1"/>
        <rFont val="Times New Roman"/>
        <family val="2"/>
      </rPr>
      <t>box.</t>
    </r>
  </si>
  <si>
    <t>In the Data box</t>
  </si>
  <si>
    <t>AS FOUND line</t>
  </si>
  <si>
    <t>The combustion unit should be warmed up and at high fire before taking this reading.</t>
  </si>
  <si>
    <t>The recording strips (tapes) should be attached to a piece of paper and copied or scanned to be sent to SWCAA - the facility should maintain the original tapes.</t>
  </si>
  <si>
    <t>Combustion analyzer tapes should be printed and maintained for each combustion unit.  The tapes should be annotated to indicate which run they coincide with and which combustion unit.</t>
  </si>
  <si>
    <t>This is the name of the facility - best if it matches the list on the SWCAA web page due to similarity of names</t>
  </si>
  <si>
    <t>This is the SWCAA or facility name tag on the combustion unit - this will be identified in the SWCAA permit and/or by name tag on the unit - important to get this correct.  This is NOT the L&amp;I ID or Boiler inspector ID.</t>
  </si>
  <si>
    <t>This is the manufacturer of the BURNER - many times it is different than the boiler but not always</t>
  </si>
  <si>
    <t>This data is usually found on the boiler name plate - if not there then it can be found in the SWCAA Technical Support Document (TSD) for the permit.  The MMBtu/hr stands for million Btu per hour - use correct decimals.</t>
  </si>
  <si>
    <t>If yes note the permit number and limit in the boxes below the question.  These limits are used to trigger WARNINGS in the WARNING BOX</t>
  </si>
  <si>
    <t>If the combustion unit is not within permit limits, adjustments should be made to bring the combusiton unit into compliance.  Recheck as many times as needed to bring unit into compliance.</t>
  </si>
  <si>
    <t>When the unit is capable of maintaining compliant emission levels, the final set of readings should be recorded on the log sheet - these data would be the AS LEFT condition and should reflect compliant levels.</t>
  </si>
  <si>
    <t>If the unit can not be adjusted to achieve compliant emission levels, call SWCAA for guidance.</t>
  </si>
  <si>
    <t>A minimum of 10 readings 30 seconds apart (5 minutes) is necessary to get a valid average test result.  More data may be recorded if desired.</t>
  </si>
  <si>
    <t>Was the flame pattern inspected and optimized?</t>
  </si>
  <si>
    <t>Describe any maintenance performed on the burner or boiler system in the "Test Notes" section.</t>
  </si>
  <si>
    <t>Combust. Unit Manufacturer:</t>
  </si>
  <si>
    <t>Monitoring Company:</t>
  </si>
  <si>
    <t>Butane</t>
  </si>
  <si>
    <t>Sort</t>
  </si>
  <si>
    <t>(%)</t>
  </si>
  <si>
    <r>
      <t>NO</t>
    </r>
    <r>
      <rPr>
        <sz val="14"/>
        <rFont val="Calibri"/>
        <family val="2"/>
      </rPr>
      <t>ₓ</t>
    </r>
    <r>
      <rPr>
        <sz val="14"/>
        <rFont val="Arial"/>
        <family val="2"/>
      </rPr>
      <t xml:space="preserve"> Reading (ppm)</t>
    </r>
  </si>
  <si>
    <r>
      <t>O</t>
    </r>
    <r>
      <rPr>
        <sz val="14"/>
        <rFont val="Calibri"/>
        <family val="2"/>
      </rPr>
      <t>₂</t>
    </r>
    <r>
      <rPr>
        <sz val="14"/>
        <rFont val="Arial"/>
        <family val="2"/>
      </rPr>
      <t xml:space="preserve"> Reading (%)</t>
    </r>
  </si>
  <si>
    <r>
      <t>NO</t>
    </r>
    <r>
      <rPr>
        <sz val="14"/>
        <rFont val="Calibri"/>
        <family val="2"/>
      </rPr>
      <t>ₓ</t>
    </r>
    <r>
      <rPr>
        <sz val="14"/>
        <rFont val="Arial"/>
        <family val="2"/>
      </rPr>
      <t xml:space="preserve"> (ppm)</t>
    </r>
  </si>
  <si>
    <r>
      <t>O</t>
    </r>
    <r>
      <rPr>
        <sz val="14"/>
        <rFont val="Calibri"/>
        <family val="2"/>
      </rPr>
      <t>₂</t>
    </r>
    <r>
      <rPr>
        <sz val="14"/>
        <rFont val="Arial"/>
        <family val="2"/>
      </rPr>
      <t xml:space="preserve"> (%)</t>
    </r>
  </si>
  <si>
    <r>
      <t>O</t>
    </r>
    <r>
      <rPr>
        <b/>
        <sz val="14"/>
        <rFont val="Calibri"/>
        <family val="2"/>
      </rPr>
      <t>₂</t>
    </r>
    <r>
      <rPr>
        <b/>
        <sz val="14"/>
        <rFont val="Arial"/>
        <family val="2"/>
      </rPr>
      <t xml:space="preserve"> Correction</t>
    </r>
  </si>
  <si>
    <r>
      <t>NO</t>
    </r>
    <r>
      <rPr>
        <b/>
        <sz val="14"/>
        <rFont val="Calibri"/>
        <family val="2"/>
      </rPr>
      <t>ₓ</t>
    </r>
    <r>
      <rPr>
        <b/>
        <sz val="14"/>
        <rFont val="Arial"/>
        <family val="2"/>
      </rPr>
      <t xml:space="preserve"> Limit</t>
    </r>
  </si>
  <si>
    <t>FOR NOₓ AND CO READINGS</t>
  </si>
  <si>
    <t>NOₓ and CO values should be recorded UNCORRECTED - NO auto 3% correction.  The data sheet will provide O₂ correction as well as drift and zero correction.</t>
  </si>
  <si>
    <t>Does the Permit have a NOₓ or CO Limit?</t>
  </si>
  <si>
    <t>This is a single set of values for Temp, NOₓ, CO and O₂ - required only for Subpart JJJJJJ - can also be provided for other units - no adjustments should be made to the combustion unit before taking this reading.</t>
  </si>
  <si>
    <t>Permit Number</t>
  </si>
  <si>
    <t/>
  </si>
  <si>
    <t>Southwest Clean Air Agency - Combustion Monitoring Worksheet - O2 Basis</t>
  </si>
  <si>
    <t>FAILURE MESSAGES</t>
  </si>
  <si>
    <t>Message</t>
  </si>
  <si>
    <t>Condition
1=Fail
0=Pass</t>
  </si>
  <si>
    <t>Fail Conditions and Messages</t>
  </si>
  <si>
    <t>Test #</t>
  </si>
  <si>
    <t>• Cell D32 - NOₓ span concentration out of range - see note 1 above - NOₓ results invalid</t>
  </si>
  <si>
    <t>• Cell E32 - CO span concentration out of range - see note 1 above - CO results invalid</t>
  </si>
  <si>
    <t>• Cells D33 &amp; D34 - NOₓ span drift excessive - see note 2 above - NOₓ results invalid</t>
  </si>
  <si>
    <t>• Cells D35 &amp; D36 - NOₓ zero drift excessive - see note 2 above - NOₓ results invalid</t>
  </si>
  <si>
    <t>• Cells E33 &amp; E34 - CO span drift excessive - see note 2 above - CO results invalid</t>
  </si>
  <si>
    <t>• Cells E35 &amp; E36 - CO zero drift excessive - see note 2 above - CO results invalid</t>
  </si>
  <si>
    <t>• Cell D33 - NOₓ pre-test span reading too high or too low - see note 3 above - NOₓ results invalid</t>
  </si>
  <si>
    <t>• Cell E33 - CO pre-test span reading too high or too low - see note 3 above - CO results invalid</t>
  </si>
  <si>
    <t>• Cell D35 - NOₓ pre-test zero reading too high or too low - see note 3 above - NOₓ results invalid</t>
  </si>
  <si>
    <t>• Cell E35 - CO pre-test zero reading too high or too low - see note 3 above - CO results invalid</t>
  </si>
  <si>
    <t>• Cells F33 &amp; F34 - O₂ span drift excessive - see note 2 above - O₂ results invalid</t>
  </si>
  <si>
    <t>• Cells F35 &amp; F36 - O₂ zero drift excessive - see note 2 above - O₂ results invalid</t>
  </si>
  <si>
    <t>• Cell F33 - O₂ pre-test span reading too high or too low - see note 3 above - O₂ results invalid</t>
  </si>
  <si>
    <t>• Cell F35 - O₂ pre-test zero reading too high or too low - see note 3 above - O₂ results invalid</t>
  </si>
  <si>
    <t>• Cell F28 - No O₂ correction value has been entered. Enter appropriate O₂ correction value</t>
  </si>
  <si>
    <t>• Measured NOₓ exceeds permit limit</t>
  </si>
  <si>
    <t>• Measured CO exceeds permit limit</t>
  </si>
  <si>
    <t>• Cell D28 - No NOₓ limit entered</t>
  </si>
  <si>
    <t>• Cell E28 - No CO limit entered</t>
  </si>
  <si>
    <t>• Cell F35 - Pre-Test O₂ zero appears to be too high. Assure correct value was entered</t>
  </si>
  <si>
    <t>• Cell F36 - Post-Test O₂ zero appears to be too high. Assure correct value was entered</t>
  </si>
  <si>
    <t>• Cell F28 - Check permit for proper O₂ correction, zero is probably not correct</t>
  </si>
  <si>
    <t>• Cell E28 - NOₓ limit inconsistent with answer in F25</t>
  </si>
  <si>
    <t>• Cell E28 - CO limit inconsistent with answer in F25</t>
  </si>
  <si>
    <t>*</t>
  </si>
  <si>
    <t>If your span gas contains oxygen, then enter it here. Otherwise, use ambeint air and a default value of 20.9</t>
  </si>
  <si>
    <t>FOR OXYGEN READINGS</t>
  </si>
  <si>
    <r>
      <t xml:space="preserve">The reading with </t>
    </r>
    <r>
      <rPr>
        <u/>
        <sz val="11"/>
        <color indexed="8"/>
        <rFont val="Times New Roman"/>
        <family val="1"/>
      </rPr>
      <t>ambient air</t>
    </r>
    <r>
      <rPr>
        <sz val="11"/>
        <color theme="1"/>
        <rFont val="Times New Roman"/>
        <family val="2"/>
      </rPr>
      <t xml:space="preserve"> </t>
    </r>
    <r>
      <rPr>
        <i/>
        <sz val="11"/>
        <color indexed="8"/>
        <rFont val="Times New Roman"/>
        <family val="1"/>
      </rPr>
      <t>before you begin</t>
    </r>
    <r>
      <rPr>
        <sz val="11"/>
        <color theme="1"/>
        <rFont val="Times New Roman"/>
        <family val="2"/>
      </rPr>
      <t xml:space="preserve"> the tune-up. This assumes that ambient air has neglible NOₓ or CO</t>
    </r>
  </si>
  <si>
    <r>
      <t xml:space="preserve">The reading with the </t>
    </r>
    <r>
      <rPr>
        <u/>
        <sz val="11"/>
        <color indexed="8"/>
        <rFont val="Times New Roman"/>
        <family val="1"/>
      </rPr>
      <t>span gas</t>
    </r>
    <r>
      <rPr>
        <sz val="11"/>
        <color theme="1"/>
        <rFont val="Times New Roman"/>
        <family val="2"/>
      </rPr>
      <t xml:space="preserve"> </t>
    </r>
    <r>
      <rPr>
        <i/>
        <sz val="11"/>
        <color indexed="8"/>
        <rFont val="Times New Roman"/>
        <family val="1"/>
      </rPr>
      <t>before you begin</t>
    </r>
    <r>
      <rPr>
        <sz val="11"/>
        <color theme="1"/>
        <rFont val="Times New Roman"/>
        <family val="2"/>
      </rPr>
      <t xml:space="preserve"> the tune-up. This assumes that your span gas has negligible O₂</t>
    </r>
  </si>
  <si>
    <r>
      <t xml:space="preserve">The reading with the </t>
    </r>
    <r>
      <rPr>
        <u/>
        <sz val="11"/>
        <color indexed="8"/>
        <rFont val="Times New Roman"/>
        <family val="1"/>
      </rPr>
      <t>span gas</t>
    </r>
    <r>
      <rPr>
        <i/>
        <sz val="11"/>
        <color indexed="8"/>
        <rFont val="Times New Roman"/>
        <family val="1"/>
      </rPr>
      <t xml:space="preserve"> after you finish</t>
    </r>
    <r>
      <rPr>
        <sz val="11"/>
        <color theme="1"/>
        <rFont val="Times New Roman"/>
        <family val="2"/>
      </rPr>
      <t xml:space="preserve"> the tune-up. This assumes that your span gas has negligible O₂</t>
    </r>
  </si>
  <si>
    <r>
      <t xml:space="preserve">The reading with </t>
    </r>
    <r>
      <rPr>
        <u/>
        <sz val="11"/>
        <color indexed="8"/>
        <rFont val="Times New Roman"/>
        <family val="1"/>
      </rPr>
      <t>ambient air</t>
    </r>
    <r>
      <rPr>
        <sz val="11"/>
        <color theme="1"/>
        <rFont val="Times New Roman"/>
        <family val="2"/>
      </rPr>
      <t xml:space="preserve"> </t>
    </r>
    <r>
      <rPr>
        <i/>
        <sz val="11"/>
        <color indexed="8"/>
        <rFont val="Times New Roman"/>
        <family val="1"/>
      </rPr>
      <t>after you finish</t>
    </r>
    <r>
      <rPr>
        <sz val="11"/>
        <color theme="1"/>
        <rFont val="Times New Roman"/>
        <family val="2"/>
      </rPr>
      <t xml:space="preserve"> the tune-up. This assumes that ambient air has neglible NOₓ or CO</t>
    </r>
  </si>
  <si>
    <t>*The zero readings should be as close to zero as possible.</t>
  </si>
  <si>
    <t>• Cell F28 - You must enter an O₂ correction, even if you have no permit limit; default for natural gas is 3%.</t>
  </si>
  <si>
    <t>• Cell F35 - O₂ zero should be determined using your calibration gas (assuming there is no O₂)</t>
  </si>
  <si>
    <t>Combust. Unit Serial No:</t>
  </si>
  <si>
    <t>Burner Model No:</t>
  </si>
  <si>
    <t>Combust. Unit Model No:</t>
  </si>
  <si>
    <t>• Cell F32 - O₂ span should be either ambient (20.9) or the value of a non-zero O₂ calibration gas</t>
  </si>
  <si>
    <t>Responses</t>
  </si>
  <si>
    <t>&lt;-intentionally left blank</t>
  </si>
  <si>
    <t>NOTIFICATIONS:</t>
  </si>
  <si>
    <t>Does the permit have ppm limits for CO and NOₓ?</t>
  </si>
  <si>
    <t>XYZ Corporation</t>
  </si>
  <si>
    <t>Boiler #3</t>
  </si>
  <si>
    <t>CK-01</t>
  </si>
  <si>
    <t>ADP 17-2586</t>
  </si>
  <si>
    <t>Southwest Clean Air Agency - Combustion Monitoring Worksheet - O₂ Basis</t>
  </si>
  <si>
    <t>Rev. 01/10/2019</t>
  </si>
  <si>
    <r>
      <t>1. The CO and NO</t>
    </r>
    <r>
      <rPr>
        <sz val="13.5"/>
        <rFont val="Calibri"/>
        <family val="2"/>
      </rPr>
      <t>ₓ</t>
    </r>
    <r>
      <rPr>
        <sz val="13.5"/>
        <rFont val="Arial"/>
        <family val="2"/>
      </rPr>
      <t xml:space="preserve"> span gas concentrations must not be less than
    50% of the target/permitted pollutant concentration nor more than
    200% of the target/permitted pollutant concentration.  A lower
    concentration span gas may be used if it is more representative of
    measured concentrations.
2. The response check is failed if the difference between the pre-test
    and post-test readings is greater than 10% of the initial span value.
3. The calibration error check is failed if the pre-test analyzer response
    to a span or zero gas differs from the span or zero value by more
    than 10% of the span gas concentration.
4. No more than 12 hours may elapse between the pre-test and post-
    test analyzer response checks.
5. Calibration and use of an NO</t>
    </r>
    <r>
      <rPr>
        <sz val="13.5"/>
        <rFont val="Calibri"/>
        <family val="2"/>
      </rPr>
      <t>₂</t>
    </r>
    <r>
      <rPr>
        <sz val="13.5"/>
        <rFont val="Arial"/>
        <family val="2"/>
      </rPr>
      <t xml:space="preserve"> cell is required, if:
    •  There are significant quantities of NO₂ expected (e.g., specific
        types of catalysts, afterburners, etc.), or
    •  The combustion analyzer does not have an integral or
        supplemental NO₂ to NO converter.
6.  Submit results to SWCAA within 15 calendar days of monitoring.
7.  Include available documentation of monitoring and quality
    assurance results such as printouts ("tapes"), data log files, span
    gas cylinder calibrations, calculations, etc.</t>
    </r>
  </si>
  <si>
    <t>40 CFR 63 Subpart JJJJJJ (Boiler MACT) Monitoring Requirements for Liquid and Solid Fueled Boilers</t>
  </si>
  <si>
    <t>0542</t>
  </si>
  <si>
    <t>No Issues Identified.
Please remember to include the analyzer printouts and the calibration gas certificates with your submittal.</t>
  </si>
  <si>
    <t>Low Emissions 17</t>
  </si>
  <si>
    <t>57713</t>
  </si>
  <si>
    <t>Global Burner</t>
  </si>
  <si>
    <t>Super Clean 17</t>
  </si>
  <si>
    <t>Acme Boiler</t>
  </si>
  <si>
    <t>Oxygen Corrected Values:</t>
  </si>
  <si>
    <t>Drift Corrected Values:</t>
  </si>
  <si>
    <t>Test Averages:</t>
  </si>
  <si>
    <t>Permit Limits?</t>
  </si>
  <si>
    <r>
      <t>NO</t>
    </r>
    <r>
      <rPr>
        <vertAlign val="subscript"/>
        <sz val="14"/>
        <rFont val="Arial"/>
        <family val="2"/>
      </rPr>
      <t>X</t>
    </r>
    <r>
      <rPr>
        <sz val="14"/>
        <rFont val="Arial"/>
        <family val="2"/>
      </rPr>
      <t xml:space="preserve"> (ppm)</t>
    </r>
  </si>
  <si>
    <r>
      <t>NO</t>
    </r>
    <r>
      <rPr>
        <vertAlign val="subscript"/>
        <sz val="14"/>
        <rFont val="Arial"/>
        <family val="2"/>
      </rPr>
      <t>X</t>
    </r>
    <r>
      <rPr>
        <sz val="14"/>
        <rFont val="Arial"/>
        <family val="2"/>
      </rPr>
      <t xml:space="preserve"> Reading (ppm)</t>
    </r>
  </si>
  <si>
    <r>
      <t>NO</t>
    </r>
    <r>
      <rPr>
        <b/>
        <vertAlign val="subscript"/>
        <sz val="14"/>
        <rFont val="Arial"/>
        <family val="2"/>
      </rPr>
      <t>X</t>
    </r>
    <r>
      <rPr>
        <b/>
        <sz val="14"/>
        <rFont val="Arial"/>
        <family val="2"/>
      </rPr>
      <t xml:space="preserve"> Limit</t>
    </r>
  </si>
  <si>
    <t>Rev. 12/4/2020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</si>
</sst>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409]h:mm\ AM/PM;@"/>
    <numFmt numFmtId="166" formatCode="0.000"/>
    <numFmt numFmtId="167" formatCode="0.0000"/>
  </numFmts>
  <fonts count="37" x14ac:knownFonts="1">
    <font>
      <sz val="11"/>
      <color theme="1"/>
      <name val="Times New Roman"/>
      <family val="2"/>
    </font>
    <font>
      <b/>
      <sz val="16"/>
      <name val="Arial"/>
      <family val="2"/>
    </font>
    <font>
      <sz val="14"/>
      <name val="Arial"/>
      <family val="2"/>
    </font>
    <font>
      <b/>
      <sz val="14"/>
      <name val="Arial"/>
      <family val="2"/>
    </font>
    <font>
      <u/>
      <sz val="14"/>
      <name val="Arial"/>
      <family val="2"/>
    </font>
    <font>
      <i/>
      <sz val="11"/>
      <color indexed="8"/>
      <name val="Times New Roman"/>
      <family val="1"/>
    </font>
    <font>
      <u/>
      <sz val="11"/>
      <color indexed="8"/>
      <name val="Times New Roman"/>
      <family val="1"/>
    </font>
    <font>
      <sz val="11"/>
      <color indexed="62"/>
      <name val="Times New Roman"/>
      <family val="1"/>
    </font>
    <font>
      <u/>
      <sz val="11"/>
      <color indexed="30"/>
      <name val="Times New Roman"/>
      <family val="1"/>
    </font>
    <font>
      <u/>
      <sz val="11"/>
      <color indexed="62"/>
      <name val="Times New Roman"/>
      <family val="1"/>
    </font>
    <font>
      <b/>
      <sz val="11"/>
      <color indexed="8"/>
      <name val="Times New Roman"/>
      <family val="1"/>
    </font>
    <font>
      <sz val="13.5"/>
      <name val="Arial"/>
      <family val="2"/>
    </font>
    <font>
      <b/>
      <sz val="14"/>
      <color rgb="FFFF0000"/>
      <name val="Arial"/>
      <family val="2"/>
    </font>
    <font>
      <b/>
      <sz val="14"/>
      <color rgb="FFFF0000"/>
      <name val="Wingdings"/>
      <charset val="2"/>
    </font>
    <font>
      <sz val="14"/>
      <color rgb="FF7030A0"/>
      <name val="Arial"/>
      <family val="2"/>
    </font>
    <font>
      <u/>
      <sz val="11"/>
      <color theme="1"/>
      <name val="Times New Roman"/>
      <family val="2"/>
    </font>
    <font>
      <b/>
      <u/>
      <sz val="11"/>
      <color theme="1"/>
      <name val="Times New Roman"/>
      <family val="1"/>
    </font>
    <font>
      <sz val="14"/>
      <color theme="1"/>
      <name val="Arial"/>
      <family val="2"/>
    </font>
    <font>
      <b/>
      <sz val="11"/>
      <color theme="1"/>
      <name val="Times New Roman"/>
      <family val="1"/>
    </font>
    <font>
      <b/>
      <sz val="12"/>
      <color theme="1"/>
      <name val="Times New Roman"/>
      <family val="1"/>
    </font>
    <font>
      <b/>
      <sz val="14"/>
      <color rgb="FF7030A0"/>
      <name val="Arial"/>
      <family val="2"/>
    </font>
    <font>
      <b/>
      <sz val="14"/>
      <color theme="1"/>
      <name val="Arial"/>
      <family val="2"/>
    </font>
    <font>
      <sz val="11"/>
      <color theme="1"/>
      <name val="Arial"/>
      <family val="2"/>
    </font>
    <font>
      <sz val="13.5"/>
      <name val="Calibri"/>
      <family val="2"/>
    </font>
    <font>
      <sz val="14"/>
      <name val="Calibri"/>
      <family val="2"/>
    </font>
    <font>
      <b/>
      <sz val="14"/>
      <name val="Calibri"/>
      <family val="2"/>
    </font>
    <font>
      <sz val="12"/>
      <color rgb="FFFF0000"/>
      <name val="Arial"/>
      <family val="2"/>
    </font>
    <font>
      <sz val="12"/>
      <name val="Arial"/>
      <family val="2"/>
    </font>
    <font>
      <b/>
      <sz val="12"/>
      <name val="Arial"/>
      <family val="2"/>
    </font>
    <font>
      <b/>
      <sz val="14"/>
      <color theme="1"/>
      <name val="Times New Roman"/>
      <family val="2"/>
    </font>
    <font>
      <b/>
      <u/>
      <sz val="11"/>
      <name val="Times New Roman"/>
      <family val="1"/>
    </font>
    <font>
      <sz val="14"/>
      <color rgb="FFFF0000"/>
      <name val="Arial"/>
      <family val="2"/>
    </font>
    <font>
      <i/>
      <sz val="14"/>
      <name val="Arial"/>
      <family val="2"/>
    </font>
    <font>
      <sz val="12"/>
      <color indexed="81"/>
      <name val="Calibri"/>
      <family val="2"/>
      <scheme val="minor"/>
    </font>
    <font>
      <b/>
      <sz val="14"/>
      <color rgb="FF00B050"/>
      <name val="Arial"/>
      <family val="2"/>
    </font>
    <font>
      <vertAlign val="subscript"/>
      <sz val="14"/>
      <name val="Arial"/>
      <family val="2"/>
    </font>
    <font>
      <b/>
      <vertAlign val="subscript"/>
      <sz val="14"/>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99"/>
        <bgColor indexed="64"/>
      </patternFill>
    </fill>
    <fill>
      <patternFill patternType="solid">
        <fgColor theme="7" tint="0.79998168889431442"/>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s>
  <cellStyleXfs count="1">
    <xf numFmtId="0" fontId="0" fillId="0" borderId="0"/>
  </cellStyleXfs>
  <cellXfs count="227">
    <xf numFmtId="0" fontId="0" fillId="0" borderId="0" xfId="0"/>
    <xf numFmtId="0" fontId="2" fillId="0" borderId="0" xfId="0" applyFont="1"/>
    <xf numFmtId="0" fontId="3" fillId="0" borderId="0" xfId="0" applyFont="1" applyAlignment="1">
      <alignment horizontal="right"/>
    </xf>
    <xf numFmtId="0" fontId="3" fillId="0" borderId="0" xfId="0" applyFont="1" applyFill="1" applyBorder="1" applyAlignment="1">
      <alignment horizontal="left"/>
    </xf>
    <xf numFmtId="0" fontId="2" fillId="0" borderId="0" xfId="0" applyFont="1" applyProtection="1">
      <protection locked="0"/>
    </xf>
    <xf numFmtId="0" fontId="3" fillId="0" borderId="0" xfId="0" applyFont="1" applyAlignment="1" applyProtection="1">
      <alignment horizontal="right"/>
      <protection locked="0"/>
    </xf>
    <xf numFmtId="0" fontId="4" fillId="0" borderId="0" xfId="0" applyFont="1"/>
    <xf numFmtId="3" fontId="2" fillId="0" borderId="0" xfId="0" applyNumberFormat="1" applyFont="1" applyAlignment="1">
      <alignment horizontal="center"/>
    </xf>
    <xf numFmtId="0" fontId="2" fillId="0" borderId="0" xfId="0" applyFont="1" applyFill="1" applyProtection="1">
      <protection locked="0"/>
    </xf>
    <xf numFmtId="10" fontId="2" fillId="0" borderId="0" xfId="0" applyNumberFormat="1" applyFont="1" applyProtection="1">
      <protection locked="0"/>
    </xf>
    <xf numFmtId="21" fontId="2" fillId="0" borderId="0" xfId="0" applyNumberFormat="1" applyFont="1" applyFill="1" applyAlignment="1">
      <alignment horizontal="left"/>
    </xf>
    <xf numFmtId="0" fontId="2" fillId="0" borderId="0" xfId="0" applyFont="1" applyFill="1"/>
    <xf numFmtId="0" fontId="3" fillId="0" borderId="0" xfId="0" applyFont="1" applyFill="1" applyBorder="1" applyAlignment="1">
      <alignment horizontal="center" wrapText="1"/>
    </xf>
    <xf numFmtId="14" fontId="3" fillId="0" borderId="1" xfId="0" applyNumberFormat="1" applyFont="1" applyFill="1" applyBorder="1" applyAlignment="1">
      <alignment horizontal="center" wrapText="1"/>
    </xf>
    <xf numFmtId="0" fontId="3" fillId="0" borderId="1" xfId="0" applyFont="1" applyBorder="1" applyAlignment="1">
      <alignment horizontal="center" wrapText="1"/>
    </xf>
    <xf numFmtId="0" fontId="2" fillId="0" borderId="0" xfId="0" applyFont="1" applyFill="1" applyBorder="1" applyAlignment="1">
      <alignment horizontal="center"/>
    </xf>
    <xf numFmtId="0" fontId="2" fillId="2" borderId="2" xfId="0" applyFont="1" applyFill="1" applyBorder="1" applyAlignment="1" applyProtection="1">
      <alignment horizontal="center"/>
      <protection locked="0"/>
    </xf>
    <xf numFmtId="49"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NumberFormat="1" applyFont="1" applyFill="1" applyBorder="1" applyAlignment="1" applyProtection="1">
      <alignment horizontal="center"/>
      <protection locked="0"/>
    </xf>
    <xf numFmtId="164" fontId="2" fillId="0" borderId="0" xfId="0" applyNumberFormat="1" applyFont="1" applyFill="1" applyBorder="1" applyAlignment="1">
      <alignment horizontal="center"/>
    </xf>
    <xf numFmtId="0" fontId="2" fillId="0" borderId="0" xfId="0" applyFont="1" applyBorder="1"/>
    <xf numFmtId="2" fontId="2" fillId="0" borderId="0" xfId="0" applyNumberFormat="1" applyFont="1" applyFill="1" applyBorder="1" applyAlignment="1">
      <alignment horizontal="center"/>
    </xf>
    <xf numFmtId="0" fontId="3" fillId="0" borderId="3" xfId="0" applyFont="1" applyFill="1" applyBorder="1"/>
    <xf numFmtId="0" fontId="2" fillId="0" borderId="3" xfId="0" applyFont="1" applyFill="1" applyBorder="1" applyAlignment="1">
      <alignment horizontal="center"/>
    </xf>
    <xf numFmtId="0" fontId="2" fillId="0" borderId="3" xfId="0" applyFont="1" applyBorder="1" applyAlignment="1">
      <alignment horizontal="center"/>
    </xf>
    <xf numFmtId="0" fontId="2" fillId="0" borderId="4" xfId="0" applyFont="1" applyFill="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3" fillId="4" borderId="5" xfId="0" applyFont="1" applyFill="1" applyBorder="1" applyAlignment="1" applyProtection="1">
      <alignment horizontal="center"/>
      <protection locked="0"/>
    </xf>
    <xf numFmtId="164" fontId="2" fillId="0" borderId="0" xfId="0" applyNumberFormat="1" applyFont="1" applyBorder="1" applyAlignment="1">
      <alignment horizontal="center"/>
    </xf>
    <xf numFmtId="0" fontId="13" fillId="0" borderId="0" xfId="0" applyFont="1" applyAlignment="1" applyProtection="1">
      <alignment horizontal="center"/>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xf numFmtId="0" fontId="2" fillId="0" borderId="12" xfId="0" applyFont="1" applyBorder="1"/>
    <xf numFmtId="14" fontId="3" fillId="0" borderId="0" xfId="0" applyNumberFormat="1" applyFont="1" applyFill="1" applyBorder="1" applyAlignment="1">
      <alignment horizontal="center" wrapText="1"/>
    </xf>
    <xf numFmtId="0" fontId="3" fillId="0" borderId="0" xfId="0" applyFont="1" applyBorder="1" applyAlignment="1">
      <alignment horizontal="center" wrapText="1"/>
    </xf>
    <xf numFmtId="165" fontId="2" fillId="2" borderId="2" xfId="0" applyNumberFormat="1" applyFont="1" applyFill="1" applyBorder="1" applyAlignment="1" applyProtection="1">
      <alignment horizontal="left"/>
      <protection locked="0"/>
    </xf>
    <xf numFmtId="0" fontId="15" fillId="0" borderId="0" xfId="0" applyFont="1"/>
    <xf numFmtId="0" fontId="15" fillId="0" borderId="0" xfId="0" applyFont="1" applyBorder="1"/>
    <xf numFmtId="0" fontId="16" fillId="0" borderId="0" xfId="0" applyFont="1"/>
    <xf numFmtId="0" fontId="3" fillId="0" borderId="0" xfId="0" applyFont="1" applyAlignment="1">
      <alignment horizontal="right" vertical="center"/>
    </xf>
    <xf numFmtId="0" fontId="2" fillId="0" borderId="0" xfId="0" applyFont="1" applyAlignment="1">
      <alignment vertical="center"/>
    </xf>
    <xf numFmtId="0" fontId="2" fillId="0" borderId="14" xfId="0" applyFont="1" applyBorder="1" applyAlignment="1" applyProtection="1">
      <alignment horizontal="right" vertical="center"/>
      <protection locked="0"/>
    </xf>
    <xf numFmtId="0" fontId="2" fillId="0" borderId="14" xfId="0" applyFont="1" applyBorder="1" applyAlignment="1">
      <alignment vertical="center"/>
    </xf>
    <xf numFmtId="0" fontId="2" fillId="0" borderId="15" xfId="0" applyFont="1" applyBorder="1" applyAlignment="1">
      <alignment vertical="center"/>
    </xf>
    <xf numFmtId="0" fontId="2" fillId="0" borderId="15" xfId="0" applyFont="1" applyBorder="1" applyAlignment="1" applyProtection="1">
      <alignment horizontal="right" vertical="center"/>
      <protection locked="0"/>
    </xf>
    <xf numFmtId="3" fontId="2" fillId="6" borderId="9" xfId="0" quotePrefix="1" applyNumberFormat="1" applyFont="1" applyFill="1" applyBorder="1" applyAlignment="1">
      <alignment horizontal="center" vertical="center"/>
    </xf>
    <xf numFmtId="0" fontId="3" fillId="6" borderId="9" xfId="0" applyFont="1" applyFill="1" applyBorder="1" applyAlignment="1" applyProtection="1">
      <alignment horizontal="center" vertical="center"/>
      <protection locked="0"/>
    </xf>
    <xf numFmtId="3" fontId="2" fillId="0" borderId="5" xfId="0" quotePrefix="1" applyNumberFormat="1" applyFont="1" applyBorder="1" applyAlignment="1">
      <alignment horizontal="center" vertical="center"/>
    </xf>
    <xf numFmtId="0" fontId="3" fillId="4" borderId="5" xfId="0" applyFont="1" applyFill="1" applyBorder="1" applyAlignment="1" applyProtection="1">
      <alignment horizontal="center" vertical="center"/>
      <protection locked="0"/>
    </xf>
    <xf numFmtId="3" fontId="2" fillId="0" borderId="2" xfId="0" quotePrefix="1" applyNumberFormat="1" applyFont="1" applyBorder="1" applyAlignment="1">
      <alignment horizontal="center" vertical="center"/>
    </xf>
    <xf numFmtId="164" fontId="2" fillId="0" borderId="5"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2" fillId="0" borderId="18" xfId="0" applyNumberFormat="1" applyFont="1" applyBorder="1" applyAlignment="1" applyProtection="1">
      <alignment horizontal="left" vertical="top" wrapText="1"/>
      <protection locked="0"/>
    </xf>
    <xf numFmtId="0" fontId="18" fillId="0" borderId="0" xfId="0" applyFont="1"/>
    <xf numFmtId="0" fontId="19" fillId="0" borderId="0" xfId="0" applyFont="1"/>
    <xf numFmtId="0" fontId="2" fillId="0" borderId="18" xfId="0" applyFont="1" applyBorder="1" applyAlignment="1">
      <alignment horizontal="left"/>
    </xf>
    <xf numFmtId="1" fontId="2" fillId="0" borderId="18" xfId="0" applyNumberFormat="1" applyFont="1" applyFill="1" applyBorder="1" applyAlignment="1" applyProtection="1">
      <alignment horizontal="left"/>
    </xf>
    <xf numFmtId="0" fontId="2" fillId="0" borderId="0" xfId="0" applyFont="1" applyAlignment="1">
      <alignment horizontal="center"/>
    </xf>
    <xf numFmtId="2" fontId="3" fillId="4" borderId="5" xfId="0" applyNumberFormat="1" applyFont="1" applyFill="1" applyBorder="1" applyAlignment="1" applyProtection="1">
      <alignment horizontal="center" vertical="center"/>
      <protection locked="0"/>
    </xf>
    <xf numFmtId="2" fontId="3" fillId="4" borderId="2" xfId="0" applyNumberFormat="1" applyFont="1" applyFill="1" applyBorder="1" applyAlignment="1" applyProtection="1">
      <alignment horizontal="center" vertical="center"/>
      <protection locked="0"/>
    </xf>
    <xf numFmtId="2" fontId="2" fillId="0" borderId="5" xfId="0" applyNumberFormat="1" applyFont="1" applyBorder="1" applyAlignment="1" applyProtection="1">
      <alignment horizontal="center" vertical="center"/>
    </xf>
    <xf numFmtId="2" fontId="2" fillId="0" borderId="2" xfId="0" applyNumberFormat="1" applyFont="1" applyBorder="1" applyAlignment="1" applyProtection="1">
      <alignment horizontal="center" vertical="center"/>
    </xf>
    <xf numFmtId="2" fontId="2" fillId="0" borderId="16" xfId="0" applyNumberFormat="1" applyFont="1" applyBorder="1" applyAlignment="1" applyProtection="1">
      <alignment horizontal="center" vertical="center"/>
    </xf>
    <xf numFmtId="2" fontId="3" fillId="5" borderId="17" xfId="0" applyNumberFormat="1" applyFont="1" applyFill="1" applyBorder="1" applyAlignment="1" applyProtection="1">
      <alignment horizontal="center" vertical="center"/>
    </xf>
    <xf numFmtId="0" fontId="2" fillId="0" borderId="0" xfId="0" applyFont="1" applyAlignment="1">
      <alignment horizontal="right"/>
    </xf>
    <xf numFmtId="0" fontId="3" fillId="0" borderId="0" xfId="0" applyFont="1" applyBorder="1" applyAlignment="1">
      <alignment horizontal="centerContinuous"/>
    </xf>
    <xf numFmtId="0" fontId="2" fillId="0" borderId="0" xfId="0" applyFont="1" applyAlignment="1">
      <alignment horizontal="center"/>
    </xf>
    <xf numFmtId="0" fontId="2" fillId="0" borderId="0" xfId="0" applyFont="1" applyAlignment="1">
      <alignment horizontal="left" vertical="top"/>
    </xf>
    <xf numFmtId="0" fontId="27" fillId="0" borderId="0" xfId="0" applyFont="1"/>
    <xf numFmtId="0" fontId="28" fillId="0" borderId="0" xfId="0" applyFont="1" applyAlignment="1">
      <alignment horizontal="right"/>
    </xf>
    <xf numFmtId="0" fontId="27" fillId="0" borderId="0" xfId="0" applyFont="1" applyAlignment="1">
      <alignment horizontal="left"/>
    </xf>
    <xf numFmtId="0" fontId="28" fillId="0" borderId="0" xfId="0" applyFont="1" applyFill="1" applyAlignment="1">
      <alignment horizontal="right"/>
    </xf>
    <xf numFmtId="0" fontId="27" fillId="0" borderId="0" xfId="0" applyFont="1" applyAlignment="1">
      <alignment horizontal="left" vertical="top"/>
    </xf>
    <xf numFmtId="0" fontId="27" fillId="0" borderId="0" xfId="0" applyFont="1" applyFill="1" applyAlignment="1">
      <alignment horizontal="center"/>
    </xf>
    <xf numFmtId="0" fontId="27" fillId="0" borderId="0" xfId="0" applyFont="1" applyFill="1" applyAlignment="1">
      <alignment vertical="center"/>
    </xf>
    <xf numFmtId="0" fontId="28" fillId="0" borderId="0" xfId="0" applyFont="1" applyAlignment="1">
      <alignment horizontal="center" wrapText="1"/>
    </xf>
    <xf numFmtId="0" fontId="3" fillId="0" borderId="0" xfId="0" applyFont="1" applyAlignment="1">
      <alignment horizontal="centerContinuous"/>
    </xf>
    <xf numFmtId="0" fontId="29" fillId="0" borderId="0" xfId="0" applyFont="1" applyAlignment="1">
      <alignment horizontal="centerContinuous"/>
    </xf>
    <xf numFmtId="0" fontId="0" fillId="0" borderId="0" xfId="0" quotePrefix="1"/>
    <xf numFmtId="0" fontId="0" fillId="0" borderId="0" xfId="0" applyAlignment="1">
      <alignment horizontal="center"/>
    </xf>
    <xf numFmtId="0" fontId="30" fillId="0" borderId="0" xfId="0" applyFont="1"/>
    <xf numFmtId="0" fontId="0" fillId="0" borderId="0" xfId="0" applyAlignment="1">
      <alignment horizontal="right"/>
    </xf>
    <xf numFmtId="0" fontId="31" fillId="0" borderId="11" xfId="0" quotePrefix="1" applyFont="1" applyBorder="1"/>
    <xf numFmtId="0" fontId="31" fillId="0" borderId="0" xfId="0" quotePrefix="1" applyFont="1"/>
    <xf numFmtId="0" fontId="32" fillId="0" borderId="0" xfId="0" applyFont="1" applyAlignment="1">
      <alignment horizontal="left"/>
    </xf>
    <xf numFmtId="0" fontId="12" fillId="0" borderId="0" xfId="0" applyFont="1" applyBorder="1" applyAlignment="1" applyProtection="1">
      <alignment horizontal="left" vertical="top" wrapText="1"/>
      <protection locked="0"/>
    </xf>
    <xf numFmtId="0" fontId="4" fillId="0" borderId="25" xfId="0" applyFont="1" applyBorder="1"/>
    <xf numFmtId="0" fontId="4" fillId="0" borderId="33" xfId="0" applyFont="1" applyBorder="1"/>
    <xf numFmtId="0" fontId="4" fillId="0" borderId="34" xfId="0" applyFont="1" applyBorder="1"/>
    <xf numFmtId="0" fontId="2" fillId="0" borderId="14" xfId="0" applyFont="1" applyBorder="1"/>
    <xf numFmtId="3" fontId="2" fillId="0" borderId="0" xfId="0" applyNumberFormat="1" applyFont="1" applyBorder="1" applyAlignment="1">
      <alignment horizontal="center"/>
    </xf>
    <xf numFmtId="0" fontId="2" fillId="0" borderId="24" xfId="0" applyFont="1" applyBorder="1"/>
    <xf numFmtId="0" fontId="2" fillId="0" borderId="15" xfId="0" applyFont="1" applyBorder="1"/>
    <xf numFmtId="3" fontId="2" fillId="0" borderId="3" xfId="0" applyNumberFormat="1" applyFont="1" applyBorder="1" applyAlignment="1">
      <alignment horizontal="center"/>
    </xf>
    <xf numFmtId="0" fontId="2" fillId="0" borderId="35" xfId="0" applyFont="1" applyBorder="1"/>
    <xf numFmtId="0" fontId="4" fillId="0" borderId="36" xfId="0" applyFont="1" applyBorder="1"/>
    <xf numFmtId="0" fontId="0" fillId="0" borderId="37" xfId="0" applyBorder="1"/>
    <xf numFmtId="0" fontId="2" fillId="0" borderId="37" xfId="0" applyFont="1" applyBorder="1"/>
    <xf numFmtId="0" fontId="2" fillId="0" borderId="38" xfId="0" applyFont="1" applyBorder="1"/>
    <xf numFmtId="49" fontId="2" fillId="2" borderId="2" xfId="0" applyNumberFormat="1" applyFont="1" applyFill="1" applyBorder="1" applyAlignment="1" applyProtection="1">
      <alignment horizontal="center"/>
      <protection locked="0"/>
    </xf>
    <xf numFmtId="0" fontId="2" fillId="4" borderId="5" xfId="0" applyNumberFormat="1" applyFont="1" applyFill="1" applyBorder="1" applyAlignment="1" applyProtection="1">
      <alignment horizontal="center"/>
      <protection locked="0"/>
    </xf>
    <xf numFmtId="0" fontId="2" fillId="4" borderId="13" xfId="0" applyNumberFormat="1" applyFont="1" applyFill="1" applyBorder="1" applyAlignment="1" applyProtection="1">
      <alignment horizontal="center"/>
      <protection locked="0"/>
    </xf>
    <xf numFmtId="0" fontId="2" fillId="4" borderId="2" xfId="0" applyNumberFormat="1" applyFont="1" applyFill="1" applyBorder="1" applyAlignment="1" applyProtection="1">
      <alignment horizontal="center"/>
      <protection locked="0"/>
    </xf>
    <xf numFmtId="0" fontId="2" fillId="4" borderId="7" xfId="0" applyNumberFormat="1" applyFont="1" applyFill="1" applyBorder="1" applyAlignment="1" applyProtection="1">
      <alignment horizontal="center"/>
      <protection locked="0"/>
    </xf>
    <xf numFmtId="0" fontId="2" fillId="4" borderId="8" xfId="0" applyNumberFormat="1" applyFont="1" applyFill="1" applyBorder="1" applyAlignment="1" applyProtection="1">
      <alignment horizontal="center"/>
      <protection locked="0"/>
    </xf>
    <xf numFmtId="0" fontId="2" fillId="4" borderId="6" xfId="0" applyNumberFormat="1" applyFont="1" applyFill="1" applyBorder="1" applyAlignment="1" applyProtection="1">
      <alignment horizontal="center"/>
      <protection locked="0"/>
    </xf>
    <xf numFmtId="0" fontId="3" fillId="6" borderId="9" xfId="0" applyNumberFormat="1" applyFont="1" applyFill="1" applyBorder="1" applyAlignment="1" applyProtection="1">
      <alignment horizontal="center" vertical="center"/>
      <protection locked="0"/>
    </xf>
    <xf numFmtId="0" fontId="3" fillId="4" borderId="5" xfId="0" applyNumberFormat="1" applyFont="1" applyFill="1" applyBorder="1" applyAlignment="1" applyProtection="1">
      <alignment horizontal="center"/>
      <protection locked="0"/>
    </xf>
    <xf numFmtId="0" fontId="2" fillId="2" borderId="5" xfId="0" applyNumberFormat="1" applyFont="1" applyFill="1" applyBorder="1" applyAlignment="1" applyProtection="1">
      <alignment horizontal="left"/>
      <protection locked="0"/>
    </xf>
    <xf numFmtId="0" fontId="2" fillId="2" borderId="2" xfId="0" applyNumberFormat="1" applyFont="1" applyFill="1" applyBorder="1" applyAlignment="1" applyProtection="1">
      <alignment horizontal="left"/>
      <protection locked="0"/>
    </xf>
    <xf numFmtId="0" fontId="2" fillId="2" borderId="2" xfId="0" applyNumberFormat="1" applyFont="1" applyFill="1" applyBorder="1" applyAlignment="1" applyProtection="1">
      <alignment horizontal="center" vertical="center"/>
      <protection locked="0"/>
    </xf>
    <xf numFmtId="0" fontId="3" fillId="4" borderId="5" xfId="0" applyNumberFormat="1" applyFont="1" applyFill="1" applyBorder="1" applyAlignment="1" applyProtection="1">
      <alignment horizontal="center" vertical="center"/>
      <protection locked="0"/>
    </xf>
    <xf numFmtId="0" fontId="3" fillId="4" borderId="2" xfId="0" applyNumberFormat="1" applyFont="1" applyFill="1" applyBorder="1" applyAlignment="1" applyProtection="1">
      <alignment horizontal="center" vertical="center"/>
      <protection locked="0"/>
    </xf>
    <xf numFmtId="0" fontId="12" fillId="0" borderId="0" xfId="0" applyFont="1" applyBorder="1" applyAlignment="1" applyProtection="1">
      <alignment horizontal="left" vertical="top" wrapText="1"/>
      <protection locked="0"/>
    </xf>
    <xf numFmtId="0" fontId="2" fillId="0" borderId="18" xfId="0" applyFont="1" applyBorder="1" applyAlignment="1">
      <alignment horizontal="right"/>
    </xf>
    <xf numFmtId="0" fontId="2" fillId="2" borderId="30" xfId="0" applyNumberFormat="1" applyFont="1" applyFill="1" applyBorder="1" applyAlignment="1" applyProtection="1">
      <alignment horizontal="left"/>
      <protection locked="0"/>
    </xf>
    <xf numFmtId="0" fontId="2" fillId="2" borderId="31" xfId="0" applyNumberFormat="1" applyFont="1" applyFill="1" applyBorder="1" applyAlignment="1" applyProtection="1">
      <alignment horizontal="left"/>
      <protection locked="0"/>
    </xf>
    <xf numFmtId="0" fontId="2" fillId="2" borderId="20" xfId="0" applyNumberFormat="1" applyFont="1" applyFill="1" applyBorder="1" applyAlignment="1" applyProtection="1">
      <alignment horizontal="left"/>
      <protection locked="0"/>
    </xf>
    <xf numFmtId="0" fontId="2" fillId="0" borderId="11" xfId="0" applyFont="1" applyBorder="1" applyAlignment="1" applyProtection="1">
      <alignment horizontal="right" vertical="center"/>
      <protection locked="0"/>
    </xf>
    <xf numFmtId="0" fontId="2" fillId="0" borderId="11" xfId="0" applyFont="1" applyBorder="1" applyAlignment="1">
      <alignment vertical="center"/>
    </xf>
    <xf numFmtId="0" fontId="2" fillId="0" borderId="23" xfId="0" applyFont="1" applyBorder="1" applyAlignment="1">
      <alignment vertical="center"/>
    </xf>
    <xf numFmtId="0" fontId="2" fillId="0" borderId="39" xfId="0" applyFont="1" applyBorder="1" applyAlignment="1" applyProtection="1">
      <alignment horizontal="right" vertical="center"/>
      <protection locked="0"/>
    </xf>
    <xf numFmtId="0" fontId="3" fillId="0" borderId="0" xfId="0" applyFont="1" applyFill="1" applyBorder="1"/>
    <xf numFmtId="0" fontId="2" fillId="0" borderId="0" xfId="0" applyFont="1" applyBorder="1" applyAlignment="1">
      <alignment horizontal="center"/>
    </xf>
    <xf numFmtId="0" fontId="2" fillId="0" borderId="30" xfId="0" applyFont="1" applyFill="1" applyBorder="1" applyAlignment="1">
      <alignment horizontal="center" wrapText="1"/>
    </xf>
    <xf numFmtId="0" fontId="2" fillId="0" borderId="2" xfId="0" applyFont="1" applyBorder="1" applyAlignment="1">
      <alignment horizontal="center" wrapText="1"/>
    </xf>
    <xf numFmtId="3" fontId="2" fillId="6" borderId="2" xfId="0" quotePrefix="1" applyNumberFormat="1" applyFont="1" applyFill="1" applyBorder="1" applyAlignment="1">
      <alignment horizontal="center" vertical="center"/>
    </xf>
    <xf numFmtId="0" fontId="3" fillId="6" borderId="2" xfId="0" applyNumberFormat="1" applyFont="1" applyFill="1" applyBorder="1" applyAlignment="1" applyProtection="1">
      <alignment horizontal="center" vertical="center"/>
      <protection locked="0"/>
    </xf>
    <xf numFmtId="167" fontId="2" fillId="0" borderId="5" xfId="0" applyNumberFormat="1" applyFont="1" applyBorder="1" applyAlignment="1" applyProtection="1">
      <alignment horizontal="center" vertical="center"/>
    </xf>
    <xf numFmtId="166" fontId="2" fillId="0" borderId="16" xfId="0" applyNumberFormat="1" applyFont="1" applyBorder="1" applyAlignment="1" applyProtection="1">
      <alignment horizontal="center" vertical="center"/>
    </xf>
    <xf numFmtId="2" fontId="3" fillId="0" borderId="25" xfId="0" applyNumberFormat="1" applyFont="1" applyFill="1" applyBorder="1" applyAlignment="1" applyProtection="1">
      <alignment horizontal="center" vertical="center"/>
    </xf>
    <xf numFmtId="0" fontId="20" fillId="0" borderId="21" xfId="0" applyNumberFormat="1" applyFont="1" applyBorder="1" applyAlignment="1" applyProtection="1">
      <alignment horizontal="center" vertical="top" wrapText="1"/>
      <protection locked="0"/>
    </xf>
    <xf numFmtId="0" fontId="20" fillId="0" borderId="18" xfId="0" applyNumberFormat="1" applyFont="1" applyBorder="1" applyAlignment="1" applyProtection="1">
      <alignment horizontal="center" vertical="top" wrapText="1"/>
      <protection locked="0"/>
    </xf>
    <xf numFmtId="0" fontId="20" fillId="0" borderId="19" xfId="0" applyNumberFormat="1" applyFont="1" applyBorder="1" applyAlignment="1" applyProtection="1">
      <alignment horizontal="center" vertical="top" wrapText="1"/>
      <protection locked="0"/>
    </xf>
    <xf numFmtId="0" fontId="20" fillId="0" borderId="11" xfId="0" applyNumberFormat="1" applyFont="1" applyBorder="1" applyAlignment="1" applyProtection="1">
      <alignment horizontal="center" vertical="top" wrapText="1"/>
      <protection locked="0"/>
    </xf>
    <xf numFmtId="0" fontId="20" fillId="0" borderId="0" xfId="0" applyNumberFormat="1" applyFont="1" applyBorder="1" applyAlignment="1" applyProtection="1">
      <alignment horizontal="center" vertical="top" wrapText="1"/>
      <protection locked="0"/>
    </xf>
    <xf numFmtId="0" fontId="20" fillId="0" borderId="12" xfId="0" applyNumberFormat="1" applyFont="1" applyBorder="1" applyAlignment="1" applyProtection="1">
      <alignment horizontal="center" vertical="top" wrapText="1"/>
      <protection locked="0"/>
    </xf>
    <xf numFmtId="0" fontId="14" fillId="0" borderId="11" xfId="0" applyFont="1" applyBorder="1"/>
    <xf numFmtId="0" fontId="14" fillId="0" borderId="0" xfId="0" applyFont="1" applyBorder="1"/>
    <xf numFmtId="0" fontId="3" fillId="0" borderId="30" xfId="0" applyFont="1" applyBorder="1" applyAlignment="1" applyProtection="1">
      <alignment horizontal="center"/>
      <protection locked="0"/>
    </xf>
    <xf numFmtId="0" fontId="3" fillId="0" borderId="31"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2" fillId="0" borderId="0" xfId="0" applyFont="1" applyBorder="1" applyAlignment="1">
      <alignment horizontal="right"/>
    </xf>
    <xf numFmtId="0" fontId="17" fillId="0" borderId="12" xfId="0" applyFont="1" applyBorder="1" applyAlignment="1"/>
    <xf numFmtId="2" fontId="2" fillId="0" borderId="0" xfId="0" applyNumberFormat="1" applyFont="1" applyBorder="1" applyAlignment="1">
      <alignment horizontal="right"/>
    </xf>
    <xf numFmtId="0" fontId="17" fillId="0" borderId="24" xfId="0" applyFont="1" applyBorder="1" applyAlignment="1"/>
    <xf numFmtId="0" fontId="2" fillId="0" borderId="21"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23" xfId="0" applyFont="1" applyBorder="1" applyAlignment="1">
      <alignment horizontal="left" vertical="top" wrapText="1"/>
    </xf>
    <xf numFmtId="0" fontId="2" fillId="0" borderId="1" xfId="0" applyFont="1" applyBorder="1" applyAlignment="1">
      <alignment horizontal="left" vertical="top" wrapText="1"/>
    </xf>
    <xf numFmtId="0" fontId="2" fillId="0" borderId="22" xfId="0" applyFont="1" applyBorder="1" applyAlignment="1">
      <alignment horizontal="left" vertical="top" wrapText="1"/>
    </xf>
    <xf numFmtId="0" fontId="12" fillId="0" borderId="21" xfId="0" applyFont="1" applyBorder="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22" xfId="0" applyFont="1" applyBorder="1" applyAlignment="1" applyProtection="1">
      <alignment horizontal="left" vertical="top" wrapText="1"/>
      <protection locked="0"/>
    </xf>
    <xf numFmtId="0" fontId="21" fillId="0" borderId="21" xfId="0" applyFont="1" applyFill="1" applyBorder="1" applyAlignment="1" applyProtection="1">
      <alignment horizontal="center" vertical="top"/>
      <protection locked="0"/>
    </xf>
    <xf numFmtId="0" fontId="17" fillId="0" borderId="19" xfId="0" applyFont="1" applyBorder="1" applyAlignment="1"/>
    <xf numFmtId="0" fontId="17" fillId="0" borderId="11" xfId="0" applyFont="1" applyBorder="1" applyAlignment="1"/>
    <xf numFmtId="0" fontId="2" fillId="0" borderId="2" xfId="0" applyFont="1" applyBorder="1" applyAlignment="1" applyProtection="1">
      <alignment horizontal="center" wrapText="1"/>
      <protection locked="0"/>
    </xf>
    <xf numFmtId="49" fontId="2" fillId="2" borderId="30" xfId="0" applyNumberFormat="1" applyFont="1" applyFill="1" applyBorder="1" applyAlignment="1" applyProtection="1">
      <alignment horizontal="left" vertical="center"/>
      <protection locked="0"/>
    </xf>
    <xf numFmtId="49" fontId="2" fillId="2" borderId="20" xfId="0" applyNumberFormat="1" applyFont="1" applyFill="1" applyBorder="1" applyAlignment="1" applyProtection="1">
      <alignment horizontal="left" vertical="center"/>
      <protection locked="0"/>
    </xf>
    <xf numFmtId="0" fontId="14" fillId="0" borderId="11" xfId="0" applyFont="1" applyBorder="1" applyAlignment="1">
      <alignment vertical="top" wrapText="1"/>
    </xf>
    <xf numFmtId="0" fontId="14" fillId="0" borderId="0" xfId="0" applyFont="1" applyBorder="1" applyAlignment="1">
      <alignment vertical="top" wrapText="1"/>
    </xf>
    <xf numFmtId="0" fontId="14" fillId="0" borderId="12" xfId="0" applyFont="1" applyBorder="1" applyAlignment="1">
      <alignment vertical="top" wrapText="1"/>
    </xf>
    <xf numFmtId="0" fontId="14" fillId="0" borderId="23" xfId="0" applyFont="1" applyBorder="1" applyAlignment="1">
      <alignment vertical="top" wrapText="1"/>
    </xf>
    <xf numFmtId="0" fontId="14" fillId="0" borderId="1" xfId="0" applyFont="1" applyBorder="1" applyAlignment="1">
      <alignment vertical="top" wrapText="1"/>
    </xf>
    <xf numFmtId="0" fontId="14" fillId="0" borderId="22" xfId="0" applyFont="1" applyBorder="1" applyAlignment="1">
      <alignment vertical="top" wrapText="1"/>
    </xf>
    <xf numFmtId="0" fontId="1" fillId="0" borderId="0" xfId="0" applyFont="1" applyAlignment="1">
      <alignment horizontal="center"/>
    </xf>
    <xf numFmtId="0" fontId="22" fillId="0" borderId="0" xfId="0" applyFont="1" applyAlignment="1"/>
    <xf numFmtId="0" fontId="2" fillId="2" borderId="30" xfId="0" applyFont="1" applyFill="1" applyBorder="1" applyAlignment="1" applyProtection="1">
      <alignment horizontal="left" vertical="top"/>
      <protection locked="0"/>
    </xf>
    <xf numFmtId="0" fontId="2" fillId="2" borderId="31" xfId="0" applyFont="1" applyFill="1" applyBorder="1" applyAlignment="1" applyProtection="1">
      <alignment horizontal="left" vertical="top"/>
      <protection locked="0"/>
    </xf>
    <xf numFmtId="0" fontId="2" fillId="2" borderId="20" xfId="0" applyFont="1" applyFill="1" applyBorder="1" applyAlignment="1" applyProtection="1">
      <alignment horizontal="left" vertical="top"/>
      <protection locked="0"/>
    </xf>
    <xf numFmtId="14" fontId="2" fillId="2" borderId="30" xfId="0" applyNumberFormat="1" applyFont="1"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0" fontId="2" fillId="2" borderId="2" xfId="0" applyFont="1" applyFill="1" applyBorder="1" applyAlignment="1" applyProtection="1">
      <alignment horizontal="left" vertical="top"/>
      <protection locked="0"/>
    </xf>
    <xf numFmtId="0" fontId="0" fillId="0" borderId="2" xfId="0" applyFont="1" applyBorder="1" applyAlignment="1">
      <alignment vertical="top"/>
    </xf>
    <xf numFmtId="0" fontId="11" fillId="0" borderId="21" xfId="0" applyNumberFormat="1" applyFont="1" applyBorder="1" applyAlignment="1" applyProtection="1">
      <alignment horizontal="left" vertical="top" wrapText="1"/>
      <protection locked="0"/>
    </xf>
    <xf numFmtId="0" fontId="11" fillId="0" borderId="18" xfId="0" applyNumberFormat="1" applyFont="1" applyBorder="1" applyAlignment="1" applyProtection="1">
      <alignment horizontal="left" vertical="top" wrapText="1"/>
      <protection locked="0"/>
    </xf>
    <xf numFmtId="0" fontId="11" fillId="0" borderId="19" xfId="0" applyNumberFormat="1" applyFont="1" applyBorder="1" applyAlignment="1" applyProtection="1">
      <alignment horizontal="left" vertical="top" wrapText="1"/>
      <protection locked="0"/>
    </xf>
    <xf numFmtId="0" fontId="11" fillId="0" borderId="11" xfId="0" applyNumberFormat="1" applyFont="1" applyBorder="1" applyAlignment="1" applyProtection="1">
      <alignment horizontal="left" vertical="top" wrapText="1"/>
      <protection locked="0"/>
    </xf>
    <xf numFmtId="0" fontId="11" fillId="0" borderId="0" xfId="0" applyNumberFormat="1" applyFont="1" applyBorder="1" applyAlignment="1" applyProtection="1">
      <alignment horizontal="left" vertical="top" wrapText="1"/>
      <protection locked="0"/>
    </xf>
    <xf numFmtId="0" fontId="11" fillId="0" borderId="12" xfId="0" applyNumberFormat="1" applyFont="1" applyBorder="1" applyAlignment="1" applyProtection="1">
      <alignment horizontal="left" vertical="top" wrapText="1"/>
      <protection locked="0"/>
    </xf>
    <xf numFmtId="0" fontId="11" fillId="0" borderId="23" xfId="0" applyNumberFormat="1" applyFont="1" applyBorder="1" applyAlignment="1" applyProtection="1">
      <alignment horizontal="left" vertical="top" wrapText="1"/>
      <protection locked="0"/>
    </xf>
    <xf numFmtId="0" fontId="11" fillId="0" borderId="1" xfId="0" applyNumberFormat="1" applyFont="1" applyBorder="1" applyAlignment="1" applyProtection="1">
      <alignment horizontal="left" vertical="top" wrapText="1"/>
      <protection locked="0"/>
    </xf>
    <xf numFmtId="0" fontId="11" fillId="0" borderId="22" xfId="0" applyNumberFormat="1" applyFont="1" applyBorder="1" applyAlignment="1" applyProtection="1">
      <alignment horizontal="left" vertical="top" wrapText="1"/>
      <protection locked="0"/>
    </xf>
    <xf numFmtId="49" fontId="2" fillId="2" borderId="2" xfId="0" applyNumberFormat="1" applyFont="1" applyFill="1" applyBorder="1" applyAlignment="1" applyProtection="1">
      <alignment horizontal="left" vertical="top"/>
      <protection locked="0"/>
    </xf>
    <xf numFmtId="14" fontId="2" fillId="2" borderId="2" xfId="0" applyNumberFormat="1" applyFont="1" applyFill="1" applyBorder="1" applyAlignment="1" applyProtection="1">
      <alignment horizontal="left" vertical="top"/>
      <protection locked="0"/>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11" xfId="0" applyFont="1" applyBorder="1" applyAlignment="1">
      <alignment horizontal="left" vertical="top" wrapText="1"/>
    </xf>
    <xf numFmtId="0" fontId="17" fillId="0" borderId="0" xfId="0" applyFont="1" applyBorder="1" applyAlignment="1">
      <alignment horizontal="left" vertical="top" wrapText="1"/>
    </xf>
    <xf numFmtId="0" fontId="17" fillId="0" borderId="12" xfId="0" applyFont="1" applyBorder="1" applyAlignment="1">
      <alignment horizontal="left" vertical="top" wrapText="1"/>
    </xf>
    <xf numFmtId="0" fontId="17" fillId="0" borderId="23" xfId="0" applyFont="1" applyBorder="1" applyAlignment="1">
      <alignment horizontal="left" vertical="top" wrapText="1"/>
    </xf>
    <xf numFmtId="0" fontId="17" fillId="0" borderId="1" xfId="0" applyFont="1" applyBorder="1" applyAlignment="1">
      <alignment horizontal="left" vertical="top" wrapText="1"/>
    </xf>
    <xf numFmtId="0" fontId="17" fillId="0" borderId="22" xfId="0" applyFont="1" applyBorder="1" applyAlignment="1">
      <alignment horizontal="left" vertical="top" wrapText="1"/>
    </xf>
    <xf numFmtId="0" fontId="34" fillId="0" borderId="21" xfId="0" applyFont="1" applyBorder="1" applyAlignment="1" applyProtection="1">
      <alignment horizontal="left" vertical="top" wrapText="1"/>
      <protection locked="0"/>
    </xf>
    <xf numFmtId="0" fontId="34" fillId="0" borderId="18" xfId="0" applyFont="1" applyBorder="1" applyAlignment="1" applyProtection="1">
      <alignment horizontal="left" vertical="top" wrapText="1"/>
      <protection locked="0"/>
    </xf>
    <xf numFmtId="0" fontId="34" fillId="0" borderId="19" xfId="0" applyFont="1" applyBorder="1" applyAlignment="1" applyProtection="1">
      <alignment horizontal="left" vertical="top" wrapText="1"/>
      <protection locked="0"/>
    </xf>
    <xf numFmtId="0" fontId="34" fillId="0" borderId="11" xfId="0" applyFont="1" applyBorder="1" applyAlignment="1" applyProtection="1">
      <alignment horizontal="left" vertical="top" wrapText="1"/>
      <protection locked="0"/>
    </xf>
    <xf numFmtId="0" fontId="34" fillId="0" borderId="0" xfId="0" applyFont="1" applyBorder="1" applyAlignment="1" applyProtection="1">
      <alignment horizontal="left" vertical="top" wrapText="1"/>
      <protection locked="0"/>
    </xf>
    <xf numFmtId="0" fontId="34" fillId="0" borderId="12" xfId="0" applyFont="1" applyBorder="1" applyAlignment="1" applyProtection="1">
      <alignment horizontal="left" vertical="top" wrapText="1"/>
      <protection locked="0"/>
    </xf>
    <xf numFmtId="0" fontId="34" fillId="0" borderId="2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22" xfId="0" applyFont="1" applyBorder="1" applyAlignment="1" applyProtection="1">
      <alignment horizontal="left" vertical="top" wrapText="1"/>
      <protection locked="0"/>
    </xf>
    <xf numFmtId="0" fontId="21" fillId="0" borderId="25" xfId="0" applyFont="1" applyFill="1" applyBorder="1" applyAlignment="1" applyProtection="1">
      <alignment horizontal="center" vertical="top"/>
      <protection locked="0"/>
    </xf>
    <xf numFmtId="0" fontId="17" fillId="0" borderId="32" xfId="0" applyFont="1" applyBorder="1" applyAlignment="1"/>
    <xf numFmtId="0" fontId="17" fillId="0" borderId="14" xfId="0" applyFont="1" applyBorder="1" applyAlignment="1"/>
    <xf numFmtId="0" fontId="2" fillId="0" borderId="26" xfId="0" applyFont="1" applyBorder="1" applyAlignment="1" applyProtection="1">
      <alignment horizontal="center" wrapText="1"/>
      <protection locked="0"/>
    </xf>
    <xf numFmtId="0" fontId="2" fillId="0" borderId="27" xfId="0" applyFont="1" applyBorder="1" applyAlignment="1" applyProtection="1">
      <alignment horizontal="center" wrapText="1"/>
      <protection locked="0"/>
    </xf>
    <xf numFmtId="0" fontId="2" fillId="0" borderId="28" xfId="0" applyFont="1" applyBorder="1" applyAlignment="1" applyProtection="1">
      <alignment horizontal="center" wrapText="1"/>
      <protection locked="0"/>
    </xf>
    <xf numFmtId="0" fontId="2" fillId="0" borderId="29" xfId="0" applyFont="1" applyBorder="1" applyAlignment="1" applyProtection="1">
      <alignment horizontal="center" wrapText="1"/>
      <protection locked="0"/>
    </xf>
    <xf numFmtId="0" fontId="2" fillId="2" borderId="30" xfId="0" applyFont="1" applyFill="1" applyBorder="1" applyAlignment="1" applyProtection="1">
      <protection locked="0"/>
    </xf>
    <xf numFmtId="0" fontId="2" fillId="2" borderId="31" xfId="0" applyFont="1" applyFill="1" applyBorder="1" applyAlignment="1" applyProtection="1">
      <protection locked="0"/>
    </xf>
    <xf numFmtId="0" fontId="2" fillId="2" borderId="20" xfId="0" applyFont="1" applyFill="1" applyBorder="1" applyAlignment="1" applyProtection="1">
      <protection locked="0"/>
    </xf>
    <xf numFmtId="0" fontId="26" fillId="3" borderId="0" xfId="0" applyFont="1" applyFill="1" applyAlignment="1">
      <alignment horizontal="left" vertical="top" wrapText="1"/>
    </xf>
  </cellXfs>
  <cellStyles count="1">
    <cellStyle name="Normal" xfId="0" builtinId="0"/>
  </cellStyles>
  <dxfs count="6">
    <dxf>
      <font>
        <condense val="0"/>
        <extend val="0"/>
        <color rgb="FF9C0006"/>
      </font>
    </dxf>
    <dxf>
      <font>
        <b/>
        <i val="0"/>
        <color rgb="FF00B050"/>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5</xdr:col>
          <xdr:colOff>1199072</xdr:colOff>
          <xdr:row>18</xdr:row>
          <xdr:rowOff>0</xdr:rowOff>
        </xdr:to>
        <xdr:sp macro="" textlink="">
          <xdr:nvSpPr>
            <xdr:cNvPr id="1055" name="ComboBox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24</xdr:row>
          <xdr:rowOff>0</xdr:rowOff>
        </xdr:from>
        <xdr:to>
          <xdr:col>6</xdr:col>
          <xdr:colOff>0</xdr:colOff>
          <xdr:row>25</xdr:row>
          <xdr:rowOff>0</xdr:rowOff>
        </xdr:to>
        <xdr:sp macro="" textlink="">
          <xdr:nvSpPr>
            <xdr:cNvPr id="1057" name="ComboBox2"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xdr:row>
          <xdr:rowOff>0</xdr:rowOff>
        </xdr:from>
        <xdr:to>
          <xdr:col>13</xdr:col>
          <xdr:colOff>0</xdr:colOff>
          <xdr:row>28</xdr:row>
          <xdr:rowOff>0</xdr:rowOff>
        </xdr:to>
        <xdr:sp macro="" textlink="">
          <xdr:nvSpPr>
            <xdr:cNvPr id="1106" name="ComboBox3"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28</xdr:row>
          <xdr:rowOff>0</xdr:rowOff>
        </xdr:from>
        <xdr:to>
          <xdr:col>13</xdr:col>
          <xdr:colOff>0</xdr:colOff>
          <xdr:row>29</xdr:row>
          <xdr:rowOff>0</xdr:rowOff>
        </xdr:to>
        <xdr:sp macro="" textlink="">
          <xdr:nvSpPr>
            <xdr:cNvPr id="1107" name="ComboBox4"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xdr:row>
          <xdr:rowOff>0</xdr:rowOff>
        </xdr:from>
        <xdr:to>
          <xdr:col>13</xdr:col>
          <xdr:colOff>0</xdr:colOff>
          <xdr:row>30</xdr:row>
          <xdr:rowOff>0</xdr:rowOff>
        </xdr:to>
        <xdr:sp macro="" textlink="">
          <xdr:nvSpPr>
            <xdr:cNvPr id="1108" name="ComboBox5"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30</xdr:row>
          <xdr:rowOff>0</xdr:rowOff>
        </xdr:from>
        <xdr:to>
          <xdr:col>13</xdr:col>
          <xdr:colOff>0</xdr:colOff>
          <xdr:row>31</xdr:row>
          <xdr:rowOff>0</xdr:rowOff>
        </xdr:to>
        <xdr:sp macro="" textlink="">
          <xdr:nvSpPr>
            <xdr:cNvPr id="1109" name="ComboBox6"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John St.Clair" id="{481C8713-958F-4722-AF6C-C55A8201BD57}" userId="John St.Clai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4.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6.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F81"/>
  <sheetViews>
    <sheetView workbookViewId="0"/>
  </sheetViews>
  <sheetFormatPr defaultRowHeight="14.3" x14ac:dyDescent="0.25"/>
  <cols>
    <col min="3" max="3" width="17.75" customWidth="1"/>
    <col min="4" max="4" width="2.875" customWidth="1"/>
    <col min="5" max="5" width="9.125" customWidth="1"/>
  </cols>
  <sheetData>
    <row r="3" spans="2:5" x14ac:dyDescent="0.25">
      <c r="E3" s="41" t="s">
        <v>138</v>
      </c>
    </row>
    <row r="5" spans="2:5" x14ac:dyDescent="0.25">
      <c r="C5" t="s">
        <v>42</v>
      </c>
      <c r="E5" t="s">
        <v>58</v>
      </c>
    </row>
    <row r="6" spans="2:5" x14ac:dyDescent="0.25">
      <c r="C6" t="s">
        <v>59</v>
      </c>
      <c r="E6" t="s">
        <v>63</v>
      </c>
    </row>
    <row r="7" spans="2:5" x14ac:dyDescent="0.25">
      <c r="C7" t="s">
        <v>60</v>
      </c>
      <c r="E7" t="s">
        <v>64</v>
      </c>
    </row>
    <row r="8" spans="2:5" x14ac:dyDescent="0.25">
      <c r="B8" s="84" t="s">
        <v>174</v>
      </c>
      <c r="C8" t="s">
        <v>61</v>
      </c>
      <c r="E8" t="s">
        <v>177</v>
      </c>
    </row>
    <row r="9" spans="2:5" x14ac:dyDescent="0.25">
      <c r="B9" s="84" t="s">
        <v>174</v>
      </c>
      <c r="C9" t="s">
        <v>62</v>
      </c>
      <c r="E9" t="s">
        <v>180</v>
      </c>
    </row>
    <row r="10" spans="2:5" x14ac:dyDescent="0.25">
      <c r="B10" s="84"/>
    </row>
    <row r="11" spans="2:5" x14ac:dyDescent="0.25">
      <c r="B11" s="84"/>
      <c r="E11" t="s">
        <v>65</v>
      </c>
    </row>
    <row r="12" spans="2:5" x14ac:dyDescent="0.25">
      <c r="B12" s="84"/>
    </row>
    <row r="13" spans="2:5" x14ac:dyDescent="0.25">
      <c r="B13" s="84"/>
      <c r="E13" s="83" t="s">
        <v>176</v>
      </c>
    </row>
    <row r="14" spans="2:5" x14ac:dyDescent="0.25">
      <c r="B14" s="84"/>
    </row>
    <row r="15" spans="2:5" x14ac:dyDescent="0.25">
      <c r="B15" s="84"/>
      <c r="C15" t="s">
        <v>42</v>
      </c>
      <c r="E15" t="s">
        <v>175</v>
      </c>
    </row>
    <row r="16" spans="2:5" x14ac:dyDescent="0.25">
      <c r="B16" s="84"/>
      <c r="C16" t="s">
        <v>59</v>
      </c>
      <c r="E16" t="s">
        <v>68</v>
      </c>
    </row>
    <row r="17" spans="2:5" x14ac:dyDescent="0.25">
      <c r="B17" s="84"/>
      <c r="C17" t="s">
        <v>60</v>
      </c>
      <c r="E17" t="s">
        <v>69</v>
      </c>
    </row>
    <row r="18" spans="2:5" x14ac:dyDescent="0.25">
      <c r="B18" s="84" t="s">
        <v>174</v>
      </c>
      <c r="C18" t="s">
        <v>61</v>
      </c>
      <c r="E18" t="s">
        <v>178</v>
      </c>
    </row>
    <row r="19" spans="2:5" x14ac:dyDescent="0.25">
      <c r="B19" s="84" t="s">
        <v>174</v>
      </c>
      <c r="C19" t="s">
        <v>62</v>
      </c>
      <c r="E19" t="s">
        <v>179</v>
      </c>
    </row>
    <row r="21" spans="2:5" x14ac:dyDescent="0.25">
      <c r="E21" t="s">
        <v>181</v>
      </c>
    </row>
    <row r="23" spans="2:5" x14ac:dyDescent="0.25">
      <c r="C23" s="40" t="s">
        <v>71</v>
      </c>
    </row>
    <row r="24" spans="2:5" x14ac:dyDescent="0.25">
      <c r="C24" t="s">
        <v>70</v>
      </c>
    </row>
    <row r="27" spans="2:5" x14ac:dyDescent="0.25">
      <c r="C27" s="39" t="s">
        <v>66</v>
      </c>
    </row>
    <row r="28" spans="2:5" x14ac:dyDescent="0.25">
      <c r="C28" t="s">
        <v>82</v>
      </c>
    </row>
    <row r="29" spans="2:5" x14ac:dyDescent="0.25">
      <c r="C29" t="s">
        <v>67</v>
      </c>
    </row>
    <row r="33" spans="3:5" x14ac:dyDescent="0.25">
      <c r="C33" t="s">
        <v>79</v>
      </c>
    </row>
    <row r="34" spans="3:5" x14ac:dyDescent="0.25">
      <c r="E34" t="s">
        <v>80</v>
      </c>
    </row>
    <row r="35" spans="3:5" x14ac:dyDescent="0.25">
      <c r="E35" t="s">
        <v>81</v>
      </c>
    </row>
    <row r="36" spans="3:5" x14ac:dyDescent="0.25">
      <c r="E36" t="s">
        <v>110</v>
      </c>
    </row>
    <row r="39" spans="3:5" x14ac:dyDescent="0.25">
      <c r="C39" s="56" t="s">
        <v>139</v>
      </c>
    </row>
    <row r="42" spans="3:5" x14ac:dyDescent="0.25">
      <c r="C42" s="56" t="s">
        <v>83</v>
      </c>
    </row>
    <row r="44" spans="3:5" x14ac:dyDescent="0.25">
      <c r="C44" t="s">
        <v>84</v>
      </c>
      <c r="E44" t="s">
        <v>116</v>
      </c>
    </row>
    <row r="45" spans="3:5" x14ac:dyDescent="0.25">
      <c r="C45" t="s">
        <v>85</v>
      </c>
      <c r="E45" t="s">
        <v>86</v>
      </c>
    </row>
    <row r="46" spans="3:5" x14ac:dyDescent="0.25">
      <c r="C46" t="s">
        <v>87</v>
      </c>
      <c r="E46" t="s">
        <v>117</v>
      </c>
    </row>
    <row r="47" spans="3:5" x14ac:dyDescent="0.25">
      <c r="C47" t="s">
        <v>88</v>
      </c>
      <c r="E47" t="s">
        <v>89</v>
      </c>
    </row>
    <row r="48" spans="3:5" x14ac:dyDescent="0.25">
      <c r="C48" t="s">
        <v>90</v>
      </c>
      <c r="E48" t="s">
        <v>96</v>
      </c>
    </row>
    <row r="49" spans="3:6" x14ac:dyDescent="0.25">
      <c r="C49" t="s">
        <v>91</v>
      </c>
      <c r="E49" t="s">
        <v>92</v>
      </c>
    </row>
    <row r="50" spans="3:6" x14ac:dyDescent="0.25">
      <c r="C50" t="s">
        <v>93</v>
      </c>
      <c r="E50" t="s">
        <v>118</v>
      </c>
    </row>
    <row r="51" spans="3:6" x14ac:dyDescent="0.25">
      <c r="C51" t="s">
        <v>94</v>
      </c>
      <c r="E51" t="s">
        <v>97</v>
      </c>
    </row>
    <row r="52" spans="3:6" x14ac:dyDescent="0.25">
      <c r="C52" t="s">
        <v>95</v>
      </c>
      <c r="E52" t="s">
        <v>98</v>
      </c>
    </row>
    <row r="55" spans="3:6" x14ac:dyDescent="0.25">
      <c r="C55" t="s">
        <v>99</v>
      </c>
      <c r="E55" t="s">
        <v>106</v>
      </c>
    </row>
    <row r="56" spans="3:6" x14ac:dyDescent="0.25">
      <c r="C56" t="s">
        <v>100</v>
      </c>
      <c r="E56" t="s">
        <v>119</v>
      </c>
    </row>
    <row r="57" spans="3:6" x14ac:dyDescent="0.25">
      <c r="C57" t="s">
        <v>101</v>
      </c>
      <c r="E57" t="s">
        <v>107</v>
      </c>
    </row>
    <row r="58" spans="3:6" x14ac:dyDescent="0.25">
      <c r="C58" t="s">
        <v>102</v>
      </c>
      <c r="E58" t="s">
        <v>108</v>
      </c>
    </row>
    <row r="60" spans="3:6" x14ac:dyDescent="0.25">
      <c r="C60" t="s">
        <v>103</v>
      </c>
      <c r="F60" t="s">
        <v>109</v>
      </c>
    </row>
    <row r="61" spans="3:6" x14ac:dyDescent="0.25">
      <c r="C61" t="s">
        <v>104</v>
      </c>
    </row>
    <row r="63" spans="3:6" x14ac:dyDescent="0.25">
      <c r="C63" t="s">
        <v>140</v>
      </c>
    </row>
    <row r="64" spans="3:6" x14ac:dyDescent="0.25">
      <c r="E64" t="s">
        <v>120</v>
      </c>
    </row>
    <row r="65" spans="3:5" x14ac:dyDescent="0.25">
      <c r="E65" t="s">
        <v>105</v>
      </c>
    </row>
    <row r="68" spans="3:5" ht="15.65" x14ac:dyDescent="0.25">
      <c r="C68" s="57" t="s">
        <v>111</v>
      </c>
    </row>
    <row r="69" spans="3:5" x14ac:dyDescent="0.25">
      <c r="C69" t="s">
        <v>112</v>
      </c>
      <c r="E69" t="s">
        <v>141</v>
      </c>
    </row>
    <row r="70" spans="3:5" x14ac:dyDescent="0.25">
      <c r="E70" t="s">
        <v>113</v>
      </c>
    </row>
    <row r="72" spans="3:5" x14ac:dyDescent="0.25">
      <c r="E72" t="s">
        <v>121</v>
      </c>
    </row>
    <row r="73" spans="3:5" x14ac:dyDescent="0.25">
      <c r="E73" t="s">
        <v>122</v>
      </c>
    </row>
    <row r="74" spans="3:5" x14ac:dyDescent="0.25">
      <c r="E74" t="s">
        <v>123</v>
      </c>
    </row>
    <row r="76" spans="3:5" x14ac:dyDescent="0.25">
      <c r="E76" t="s">
        <v>124</v>
      </c>
    </row>
    <row r="80" spans="3:5" x14ac:dyDescent="0.25">
      <c r="C80" t="s">
        <v>115</v>
      </c>
    </row>
    <row r="81" spans="5:5" x14ac:dyDescent="0.25">
      <c r="E81" t="s">
        <v>114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G79"/>
  <sheetViews>
    <sheetView showGridLines="0" tabSelected="1" zoomScale="70" zoomScaleNormal="70" workbookViewId="0">
      <selection activeCell="B1" sqref="B1:M1"/>
    </sheetView>
  </sheetViews>
  <sheetFormatPr defaultColWidth="9.125" defaultRowHeight="18.350000000000001" x14ac:dyDescent="0.3"/>
  <cols>
    <col min="1" max="1" width="2.75" style="1" customWidth="1"/>
    <col min="2" max="3" width="18.75" style="1" customWidth="1"/>
    <col min="4" max="6" width="19.25" style="1" customWidth="1"/>
    <col min="7" max="7" width="2.75" style="1" customWidth="1"/>
    <col min="8" max="9" width="15.75" style="1" customWidth="1"/>
    <col min="10" max="10" width="10.75" style="1" customWidth="1"/>
    <col min="11" max="11" width="15.75" style="1" customWidth="1"/>
    <col min="12" max="12" width="10.75" style="1" customWidth="1"/>
    <col min="13" max="13" width="15.75" style="1" customWidth="1"/>
    <col min="14" max="14" width="2.75" style="1" customWidth="1"/>
    <col min="15" max="15" width="9.125" style="1" customWidth="1"/>
    <col min="16" max="16" width="37.25" style="1" bestFit="1" customWidth="1"/>
    <col min="17" max="19" width="20.75" style="1" customWidth="1"/>
    <col min="20" max="26" width="9.125" style="1" customWidth="1"/>
    <col min="27" max="32" width="9.125" style="1"/>
    <col min="33" max="33" width="10.125" style="1" bestFit="1" customWidth="1"/>
    <col min="34" max="16384" width="9.125" style="1"/>
  </cols>
  <sheetData>
    <row r="1" spans="2:13" ht="21.1" customHeight="1" x14ac:dyDescent="0.35">
      <c r="B1" s="179" t="s">
        <v>196</v>
      </c>
      <c r="C1" s="180"/>
      <c r="D1" s="180"/>
      <c r="E1" s="180"/>
      <c r="F1" s="180"/>
      <c r="G1" s="180"/>
      <c r="H1" s="180"/>
      <c r="I1" s="180"/>
      <c r="J1" s="180"/>
      <c r="K1" s="180"/>
      <c r="L1" s="180"/>
      <c r="M1" s="180"/>
    </row>
    <row r="2" spans="2:13" ht="10.050000000000001" customHeight="1" x14ac:dyDescent="0.3"/>
    <row r="3" spans="2:13" ht="21.1" customHeight="1" x14ac:dyDescent="0.3">
      <c r="C3" s="42" t="s">
        <v>0</v>
      </c>
      <c r="D3" s="181"/>
      <c r="E3" s="182"/>
      <c r="F3" s="183"/>
      <c r="G3" s="3"/>
      <c r="H3" s="2" t="s">
        <v>1</v>
      </c>
      <c r="I3" s="102"/>
      <c r="J3" s="4"/>
      <c r="K3" s="5" t="s">
        <v>2</v>
      </c>
      <c r="L3" s="184"/>
      <c r="M3" s="185"/>
    </row>
    <row r="4" spans="2:13" ht="10.050000000000001" customHeight="1" x14ac:dyDescent="0.3">
      <c r="C4" s="43"/>
      <c r="D4" s="4"/>
      <c r="E4" s="4"/>
      <c r="F4" s="4"/>
    </row>
    <row r="5" spans="2:13" ht="21.1" customHeight="1" x14ac:dyDescent="0.3">
      <c r="C5" s="42" t="s">
        <v>3</v>
      </c>
      <c r="D5" s="186"/>
      <c r="E5" s="186"/>
      <c r="F5" s="187"/>
      <c r="H5" s="188" t="s">
        <v>198</v>
      </c>
      <c r="I5" s="189"/>
      <c r="J5" s="189"/>
      <c r="K5" s="189"/>
      <c r="L5" s="189"/>
      <c r="M5" s="190"/>
    </row>
    <row r="6" spans="2:13" ht="21.1" customHeight="1" x14ac:dyDescent="0.3">
      <c r="C6" s="42" t="s">
        <v>127</v>
      </c>
      <c r="D6" s="186"/>
      <c r="E6" s="186"/>
      <c r="F6" s="187"/>
      <c r="H6" s="191"/>
      <c r="I6" s="192"/>
      <c r="J6" s="192"/>
      <c r="K6" s="192"/>
      <c r="L6" s="192"/>
      <c r="M6" s="193"/>
    </row>
    <row r="7" spans="2:13" ht="21.1" customHeight="1" x14ac:dyDescent="0.3">
      <c r="C7" s="42" t="s">
        <v>186</v>
      </c>
      <c r="D7" s="186"/>
      <c r="E7" s="186"/>
      <c r="F7" s="187"/>
      <c r="H7" s="191"/>
      <c r="I7" s="192"/>
      <c r="J7" s="192"/>
      <c r="K7" s="192"/>
      <c r="L7" s="192"/>
      <c r="M7" s="193"/>
    </row>
    <row r="8" spans="2:13" ht="21.1" customHeight="1" x14ac:dyDescent="0.3">
      <c r="C8" s="42" t="s">
        <v>184</v>
      </c>
      <c r="D8" s="197"/>
      <c r="E8" s="197"/>
      <c r="F8" s="187"/>
      <c r="H8" s="191"/>
      <c r="I8" s="192"/>
      <c r="J8" s="192"/>
      <c r="K8" s="192"/>
      <c r="L8" s="192"/>
      <c r="M8" s="193"/>
    </row>
    <row r="9" spans="2:13" ht="21.1" customHeight="1" x14ac:dyDescent="0.3">
      <c r="C9" s="42" t="s">
        <v>10</v>
      </c>
      <c r="D9" s="186"/>
      <c r="E9" s="186"/>
      <c r="F9" s="187"/>
      <c r="H9" s="191"/>
      <c r="I9" s="192"/>
      <c r="J9" s="192"/>
      <c r="K9" s="192"/>
      <c r="L9" s="192"/>
      <c r="M9" s="193"/>
    </row>
    <row r="10" spans="2:13" ht="21.1" customHeight="1" x14ac:dyDescent="0.3">
      <c r="C10" s="42" t="s">
        <v>185</v>
      </c>
      <c r="D10" s="186"/>
      <c r="E10" s="186"/>
      <c r="F10" s="187"/>
      <c r="H10" s="191"/>
      <c r="I10" s="192"/>
      <c r="J10" s="192"/>
      <c r="K10" s="192"/>
      <c r="L10" s="192"/>
      <c r="M10" s="193"/>
    </row>
    <row r="11" spans="2:13" ht="21.1" customHeight="1" x14ac:dyDescent="0.3">
      <c r="C11" s="42" t="s">
        <v>13</v>
      </c>
      <c r="D11" s="186"/>
      <c r="E11" s="186"/>
      <c r="F11" s="187"/>
      <c r="H11" s="191"/>
      <c r="I11" s="192"/>
      <c r="J11" s="192"/>
      <c r="K11" s="192"/>
      <c r="L11" s="192"/>
      <c r="M11" s="193"/>
    </row>
    <row r="12" spans="2:13" ht="10.050000000000001" customHeight="1" x14ac:dyDescent="0.3">
      <c r="C12" s="43"/>
      <c r="D12" s="4"/>
      <c r="E12" s="8"/>
      <c r="F12" s="4"/>
      <c r="H12" s="191"/>
      <c r="I12" s="192"/>
      <c r="J12" s="192"/>
      <c r="K12" s="192"/>
      <c r="L12" s="192"/>
      <c r="M12" s="193"/>
    </row>
    <row r="13" spans="2:13" ht="21.1" customHeight="1" x14ac:dyDescent="0.3">
      <c r="C13" s="42" t="s">
        <v>128</v>
      </c>
      <c r="D13" s="198"/>
      <c r="E13" s="186"/>
      <c r="F13" s="187"/>
      <c r="H13" s="191"/>
      <c r="I13" s="192"/>
      <c r="J13" s="192"/>
      <c r="K13" s="192"/>
      <c r="L13" s="192"/>
      <c r="M13" s="193"/>
    </row>
    <row r="14" spans="2:13" ht="21.1" customHeight="1" x14ac:dyDescent="0.3">
      <c r="C14" s="42" t="s">
        <v>17</v>
      </c>
      <c r="D14" s="186"/>
      <c r="E14" s="186"/>
      <c r="F14" s="187"/>
      <c r="H14" s="191"/>
      <c r="I14" s="192"/>
      <c r="J14" s="192"/>
      <c r="K14" s="192"/>
      <c r="L14" s="192"/>
      <c r="M14" s="193"/>
    </row>
    <row r="15" spans="2:13" ht="21.1" customHeight="1" x14ac:dyDescent="0.3">
      <c r="C15" s="42" t="s">
        <v>19</v>
      </c>
      <c r="D15" s="186"/>
      <c r="E15" s="186"/>
      <c r="F15" s="187"/>
      <c r="H15" s="191"/>
      <c r="I15" s="192"/>
      <c r="J15" s="192"/>
      <c r="K15" s="192"/>
      <c r="L15" s="192"/>
      <c r="M15" s="193"/>
    </row>
    <row r="16" spans="2:13" ht="21.1" customHeight="1" x14ac:dyDescent="0.3">
      <c r="C16" s="42" t="s">
        <v>21</v>
      </c>
      <c r="D16" s="186"/>
      <c r="E16" s="186"/>
      <c r="F16" s="187"/>
      <c r="H16" s="191"/>
      <c r="I16" s="192"/>
      <c r="J16" s="192"/>
      <c r="K16" s="192"/>
      <c r="L16" s="192"/>
      <c r="M16" s="193"/>
    </row>
    <row r="17" spans="2:14" ht="10.050000000000001" customHeight="1" x14ac:dyDescent="0.3">
      <c r="C17" s="43"/>
      <c r="D17" s="4"/>
      <c r="E17" s="4"/>
      <c r="F17" s="4"/>
      <c r="H17" s="191"/>
      <c r="I17" s="192"/>
      <c r="J17" s="192"/>
      <c r="K17" s="192"/>
      <c r="L17" s="192"/>
      <c r="M17" s="193"/>
    </row>
    <row r="18" spans="2:14" ht="21.1" customHeight="1" x14ac:dyDescent="0.3">
      <c r="C18" s="42" t="s">
        <v>24</v>
      </c>
      <c r="D18" s="118" t="s">
        <v>143</v>
      </c>
      <c r="E18" s="119"/>
      <c r="F18" s="120" t="s">
        <v>143</v>
      </c>
      <c r="H18" s="191"/>
      <c r="I18" s="192"/>
      <c r="J18" s="192"/>
      <c r="K18" s="192"/>
      <c r="L18" s="192"/>
      <c r="M18" s="193"/>
    </row>
    <row r="19" spans="2:14" ht="21.1" customHeight="1" x14ac:dyDescent="0.3">
      <c r="C19" s="42" t="s">
        <v>27</v>
      </c>
      <c r="D19" s="112"/>
      <c r="E19" s="9" t="s">
        <v>28</v>
      </c>
      <c r="F19" s="4"/>
      <c r="H19" s="191"/>
      <c r="I19" s="192"/>
      <c r="J19" s="192"/>
      <c r="K19" s="192"/>
      <c r="L19" s="192"/>
      <c r="M19" s="193"/>
    </row>
    <row r="20" spans="2:14" ht="21.1" customHeight="1" x14ac:dyDescent="0.3">
      <c r="C20" s="42" t="s">
        <v>29</v>
      </c>
      <c r="D20" s="112"/>
      <c r="E20" s="4" t="s">
        <v>28</v>
      </c>
      <c r="F20" s="4"/>
      <c r="H20" s="191"/>
      <c r="I20" s="192"/>
      <c r="J20" s="192"/>
      <c r="K20" s="192"/>
      <c r="L20" s="192"/>
      <c r="M20" s="193"/>
    </row>
    <row r="21" spans="2:14" ht="21.1" customHeight="1" x14ac:dyDescent="0.3">
      <c r="C21" s="42"/>
      <c r="D21" s="59"/>
      <c r="E21" s="4"/>
      <c r="F21" s="4"/>
      <c r="H21" s="191"/>
      <c r="I21" s="192"/>
      <c r="J21" s="192"/>
      <c r="K21" s="192"/>
      <c r="L21" s="192"/>
      <c r="M21" s="193"/>
    </row>
    <row r="22" spans="2:14" ht="21.1" customHeight="1" x14ac:dyDescent="0.3">
      <c r="D22" s="42" t="s">
        <v>31</v>
      </c>
      <c r="E22" s="38"/>
      <c r="F22" s="4"/>
      <c r="H22" s="191"/>
      <c r="I22" s="192"/>
      <c r="J22" s="192"/>
      <c r="K22" s="192"/>
      <c r="L22" s="192"/>
      <c r="M22" s="193"/>
    </row>
    <row r="23" spans="2:14" ht="21.1" customHeight="1" x14ac:dyDescent="0.3">
      <c r="D23" s="42" t="s">
        <v>33</v>
      </c>
      <c r="E23" s="38"/>
      <c r="F23" s="4"/>
      <c r="H23" s="191"/>
      <c r="I23" s="192"/>
      <c r="J23" s="192"/>
      <c r="K23" s="192"/>
      <c r="L23" s="192"/>
      <c r="M23" s="193"/>
    </row>
    <row r="24" spans="2:14" ht="21.1" customHeight="1" x14ac:dyDescent="0.3">
      <c r="C24" s="2"/>
      <c r="D24" s="10"/>
      <c r="H24" s="194"/>
      <c r="I24" s="195"/>
      <c r="J24" s="195"/>
      <c r="K24" s="195"/>
      <c r="L24" s="195"/>
      <c r="M24" s="196"/>
    </row>
    <row r="25" spans="2:14" ht="21.1" customHeight="1" x14ac:dyDescent="0.3">
      <c r="E25" s="2" t="s">
        <v>191</v>
      </c>
      <c r="F25" s="38"/>
      <c r="H25" s="55"/>
      <c r="I25" s="55"/>
      <c r="J25" s="55"/>
      <c r="K25" s="55"/>
      <c r="L25" s="55"/>
      <c r="M25" s="55"/>
    </row>
    <row r="26" spans="2:14" ht="21.1" customHeight="1" x14ac:dyDescent="0.4">
      <c r="D26" s="36" t="s">
        <v>213</v>
      </c>
      <c r="E26" s="37" t="s">
        <v>56</v>
      </c>
      <c r="F26" s="37" t="s">
        <v>136</v>
      </c>
      <c r="G26" s="11"/>
      <c r="H26" s="134" t="s">
        <v>199</v>
      </c>
      <c r="I26" s="135"/>
      <c r="J26" s="135"/>
      <c r="K26" s="135"/>
      <c r="L26" s="135"/>
      <c r="M26" s="136"/>
    </row>
    <row r="27" spans="2:14" ht="21.1" customHeight="1" x14ac:dyDescent="0.3">
      <c r="B27" s="79" t="s">
        <v>142</v>
      </c>
      <c r="C27" s="68"/>
      <c r="D27" s="13" t="s">
        <v>55</v>
      </c>
      <c r="E27" s="14" t="s">
        <v>55</v>
      </c>
      <c r="F27" s="14" t="s">
        <v>131</v>
      </c>
      <c r="G27" s="12"/>
      <c r="H27" s="137"/>
      <c r="I27" s="138"/>
      <c r="J27" s="138"/>
      <c r="K27" s="138"/>
      <c r="L27" s="138"/>
      <c r="M27" s="139"/>
    </row>
    <row r="28" spans="2:14" ht="21.1" customHeight="1" x14ac:dyDescent="0.3">
      <c r="B28" s="171"/>
      <c r="C28" s="172"/>
      <c r="D28" s="113"/>
      <c r="E28" s="113"/>
      <c r="F28" s="113"/>
      <c r="G28" s="15"/>
      <c r="H28" s="140" t="s">
        <v>50</v>
      </c>
      <c r="I28" s="141"/>
      <c r="J28" s="141"/>
      <c r="K28" s="141"/>
      <c r="L28" s="141"/>
      <c r="M28" s="38" t="s">
        <v>143</v>
      </c>
      <c r="N28" s="85" t="s">
        <v>174</v>
      </c>
    </row>
    <row r="29" spans="2:14" ht="21.1" customHeight="1" x14ac:dyDescent="0.3">
      <c r="C29" s="17"/>
      <c r="D29" s="18"/>
      <c r="E29" s="19"/>
      <c r="F29" s="18"/>
      <c r="G29" s="15"/>
      <c r="H29" s="140" t="s">
        <v>125</v>
      </c>
      <c r="I29" s="141"/>
      <c r="J29" s="141"/>
      <c r="K29" s="141"/>
      <c r="L29" s="141"/>
      <c r="M29" s="38" t="s">
        <v>143</v>
      </c>
      <c r="N29" s="86" t="s">
        <v>174</v>
      </c>
    </row>
    <row r="30" spans="2:14" ht="21.1" customHeight="1" x14ac:dyDescent="0.3">
      <c r="B30" s="167" t="s">
        <v>40</v>
      </c>
      <c r="C30" s="168"/>
      <c r="D30" s="170" t="s">
        <v>211</v>
      </c>
      <c r="E30" s="170" t="s">
        <v>41</v>
      </c>
      <c r="F30" s="170" t="s">
        <v>135</v>
      </c>
      <c r="G30" s="15"/>
      <c r="H30" s="140" t="s">
        <v>57</v>
      </c>
      <c r="I30" s="141"/>
      <c r="J30" s="141"/>
      <c r="K30" s="141"/>
      <c r="L30" s="141"/>
      <c r="M30" s="38" t="s">
        <v>143</v>
      </c>
      <c r="N30" s="86" t="s">
        <v>174</v>
      </c>
    </row>
    <row r="31" spans="2:14" ht="21.75" customHeight="1" x14ac:dyDescent="0.3">
      <c r="B31" s="169"/>
      <c r="C31" s="146"/>
      <c r="D31" s="170"/>
      <c r="E31" s="170"/>
      <c r="F31" s="170"/>
      <c r="G31" s="15"/>
      <c r="H31" s="140" t="s">
        <v>72</v>
      </c>
      <c r="I31" s="141"/>
      <c r="J31" s="141"/>
      <c r="K31" s="141"/>
      <c r="L31" s="141"/>
      <c r="M31" s="38" t="s">
        <v>143</v>
      </c>
      <c r="N31" s="86" t="s">
        <v>174</v>
      </c>
    </row>
    <row r="32" spans="2:14" ht="21.1" customHeight="1" x14ac:dyDescent="0.3">
      <c r="B32" s="121"/>
      <c r="C32" s="44" t="s">
        <v>73</v>
      </c>
      <c r="D32" s="105"/>
      <c r="E32" s="105"/>
      <c r="F32" s="105"/>
      <c r="G32" s="11"/>
      <c r="H32" s="34"/>
      <c r="I32" s="21"/>
      <c r="J32" s="21"/>
      <c r="K32" s="21"/>
      <c r="L32" s="21"/>
      <c r="M32" s="35"/>
    </row>
    <row r="33" spans="2:33" ht="21.1" customHeight="1" x14ac:dyDescent="0.3">
      <c r="B33" s="122"/>
      <c r="C33" s="44" t="s">
        <v>74</v>
      </c>
      <c r="D33" s="105"/>
      <c r="E33" s="105"/>
      <c r="F33" s="105"/>
      <c r="G33" s="20"/>
      <c r="H33" s="173" t="s">
        <v>126</v>
      </c>
      <c r="I33" s="174"/>
      <c r="J33" s="174"/>
      <c r="K33" s="174"/>
      <c r="L33" s="174"/>
      <c r="M33" s="175"/>
    </row>
    <row r="34" spans="2:33" ht="21.1" customHeight="1" x14ac:dyDescent="0.3">
      <c r="B34" s="122"/>
      <c r="C34" s="44" t="s">
        <v>75</v>
      </c>
      <c r="D34" s="105"/>
      <c r="E34" s="105"/>
      <c r="F34" s="105"/>
      <c r="G34" s="20"/>
      <c r="H34" s="176"/>
      <c r="I34" s="177"/>
      <c r="J34" s="177"/>
      <c r="K34" s="177"/>
      <c r="L34" s="177"/>
      <c r="M34" s="178"/>
    </row>
    <row r="35" spans="2:33" ht="21.1" customHeight="1" x14ac:dyDescent="0.3">
      <c r="B35" s="122"/>
      <c r="C35" s="44" t="s">
        <v>76</v>
      </c>
      <c r="D35" s="105"/>
      <c r="E35" s="105"/>
      <c r="F35" s="105"/>
      <c r="G35" s="20"/>
    </row>
    <row r="36" spans="2:33" ht="21.1" customHeight="1" x14ac:dyDescent="0.3">
      <c r="B36" s="123"/>
      <c r="C36" s="124" t="s">
        <v>77</v>
      </c>
      <c r="D36" s="105"/>
      <c r="E36" s="105"/>
      <c r="F36" s="105"/>
      <c r="G36" s="20"/>
      <c r="H36" s="142" t="s">
        <v>36</v>
      </c>
      <c r="I36" s="143"/>
      <c r="J36" s="143"/>
      <c r="K36" s="143"/>
      <c r="L36" s="143"/>
      <c r="M36" s="144"/>
    </row>
    <row r="37" spans="2:33" ht="21.1" customHeight="1" x14ac:dyDescent="0.3">
      <c r="C37" s="21"/>
      <c r="D37" s="22"/>
      <c r="E37" s="22"/>
      <c r="F37" s="22"/>
      <c r="G37" s="20"/>
      <c r="H37" s="149"/>
      <c r="I37" s="150"/>
      <c r="J37" s="150"/>
      <c r="K37" s="150"/>
      <c r="L37" s="150"/>
      <c r="M37" s="151"/>
    </row>
    <row r="38" spans="2:33" ht="21.1" customHeight="1" x14ac:dyDescent="0.3">
      <c r="B38" s="125" t="s">
        <v>51</v>
      </c>
      <c r="D38" s="15"/>
      <c r="E38" s="126"/>
      <c r="F38" s="126"/>
      <c r="G38" s="22"/>
      <c r="H38" s="152"/>
      <c r="I38" s="153"/>
      <c r="J38" s="153"/>
      <c r="K38" s="153"/>
      <c r="L38" s="153"/>
      <c r="M38" s="154"/>
    </row>
    <row r="39" spans="2:33" ht="39.4" x14ac:dyDescent="0.3">
      <c r="B39" s="127" t="s">
        <v>43</v>
      </c>
      <c r="C39" s="128" t="s">
        <v>78</v>
      </c>
      <c r="D39" s="128" t="s">
        <v>212</v>
      </c>
      <c r="E39" s="128" t="s">
        <v>44</v>
      </c>
      <c r="F39" s="128" t="s">
        <v>133</v>
      </c>
      <c r="G39" s="15"/>
      <c r="H39" s="152"/>
      <c r="I39" s="153"/>
      <c r="J39" s="153"/>
      <c r="K39" s="153"/>
      <c r="L39" s="153"/>
      <c r="M39" s="154"/>
    </row>
    <row r="40" spans="2:33" ht="21.75" customHeight="1" x14ac:dyDescent="0.3">
      <c r="B40" s="129" t="s">
        <v>49</v>
      </c>
      <c r="C40" s="130"/>
      <c r="D40" s="130"/>
      <c r="E40" s="130"/>
      <c r="F40" s="130"/>
      <c r="G40" s="27"/>
      <c r="H40" s="152"/>
      <c r="I40" s="153"/>
      <c r="J40" s="153"/>
      <c r="K40" s="153"/>
      <c r="L40" s="153"/>
      <c r="M40" s="154"/>
    </row>
    <row r="41" spans="2:33" ht="21.75" customHeight="1" x14ac:dyDescent="0.3">
      <c r="B41" s="50">
        <v>1</v>
      </c>
      <c r="C41" s="110"/>
      <c r="D41" s="110"/>
      <c r="E41" s="110"/>
      <c r="F41" s="110"/>
      <c r="G41" s="27"/>
      <c r="H41" s="152"/>
      <c r="I41" s="153"/>
      <c r="J41" s="153"/>
      <c r="K41" s="153"/>
      <c r="L41" s="153"/>
      <c r="M41" s="154"/>
      <c r="O41" s="11"/>
    </row>
    <row r="42" spans="2:33" ht="21.1" customHeight="1" x14ac:dyDescent="0.3">
      <c r="B42" s="52">
        <f>B41+1</f>
        <v>2</v>
      </c>
      <c r="C42" s="110"/>
      <c r="D42" s="110"/>
      <c r="E42" s="110"/>
      <c r="F42" s="110"/>
      <c r="G42" s="28"/>
      <c r="H42" s="152"/>
      <c r="I42" s="153"/>
      <c r="J42" s="153"/>
      <c r="K42" s="153"/>
      <c r="L42" s="153"/>
      <c r="M42" s="154"/>
      <c r="O42" s="11"/>
    </row>
    <row r="43" spans="2:33" ht="21.1" customHeight="1" x14ac:dyDescent="0.3">
      <c r="B43" s="52">
        <f t="shared" ref="B43:B60" si="0">B42+1</f>
        <v>3</v>
      </c>
      <c r="C43" s="110"/>
      <c r="D43" s="110"/>
      <c r="E43" s="110"/>
      <c r="F43" s="110"/>
      <c r="G43" s="28"/>
      <c r="H43" s="152"/>
      <c r="I43" s="153"/>
      <c r="J43" s="153"/>
      <c r="K43" s="153"/>
      <c r="L43" s="153"/>
      <c r="M43" s="154"/>
      <c r="O43" s="11"/>
      <c r="Q43" s="69"/>
      <c r="R43" s="69"/>
      <c r="S43" s="69"/>
    </row>
    <row r="44" spans="2:33" ht="21.1" customHeight="1" x14ac:dyDescent="0.3">
      <c r="B44" s="52">
        <f t="shared" si="0"/>
        <v>4</v>
      </c>
      <c r="C44" s="110"/>
      <c r="D44" s="110"/>
      <c r="E44" s="110"/>
      <c r="F44" s="110"/>
      <c r="G44" s="28"/>
      <c r="H44" s="152"/>
      <c r="I44" s="153"/>
      <c r="J44" s="153"/>
      <c r="K44" s="153"/>
      <c r="L44" s="153"/>
      <c r="M44" s="154"/>
      <c r="O44" s="11"/>
      <c r="Q44" s="69"/>
      <c r="R44" s="69"/>
      <c r="S44" s="69"/>
      <c r="AC44" s="70"/>
      <c r="AD44" s="70"/>
      <c r="AE44" s="70"/>
      <c r="AF44" s="70"/>
      <c r="AG44" s="70"/>
    </row>
    <row r="45" spans="2:33" ht="21.1" customHeight="1" x14ac:dyDescent="0.3">
      <c r="B45" s="52">
        <f t="shared" si="0"/>
        <v>5</v>
      </c>
      <c r="C45" s="110"/>
      <c r="D45" s="110"/>
      <c r="E45" s="110"/>
      <c r="F45" s="110"/>
      <c r="G45" s="28"/>
      <c r="H45" s="155"/>
      <c r="I45" s="156"/>
      <c r="J45" s="156"/>
      <c r="K45" s="156"/>
      <c r="L45" s="156"/>
      <c r="M45" s="157"/>
      <c r="O45" s="11"/>
      <c r="Q45" s="69"/>
      <c r="R45" s="69"/>
      <c r="S45" s="69"/>
      <c r="AC45" s="70"/>
      <c r="AD45" s="70"/>
      <c r="AE45" s="70"/>
      <c r="AF45" s="70"/>
      <c r="AG45" s="70"/>
    </row>
    <row r="46" spans="2:33" ht="21.1" customHeight="1" x14ac:dyDescent="0.3">
      <c r="B46" s="52">
        <f t="shared" si="0"/>
        <v>6</v>
      </c>
      <c r="C46" s="110"/>
      <c r="D46" s="110"/>
      <c r="E46" s="110"/>
      <c r="F46" s="110"/>
      <c r="G46" s="28"/>
      <c r="Q46" s="69"/>
      <c r="R46" s="69"/>
      <c r="S46" s="69"/>
      <c r="AC46" s="70"/>
      <c r="AD46" s="70"/>
      <c r="AE46" s="70"/>
      <c r="AF46" s="70"/>
      <c r="AG46" s="70"/>
    </row>
    <row r="47" spans="2:33" ht="21.1" customHeight="1" x14ac:dyDescent="0.3">
      <c r="B47" s="52">
        <f t="shared" si="0"/>
        <v>7</v>
      </c>
      <c r="C47" s="110"/>
      <c r="D47" s="110"/>
      <c r="E47" s="110"/>
      <c r="F47" s="110"/>
      <c r="G47" s="28"/>
      <c r="H47" s="142" t="s">
        <v>190</v>
      </c>
      <c r="I47" s="143"/>
      <c r="J47" s="143"/>
      <c r="K47" s="143"/>
      <c r="L47" s="143"/>
      <c r="M47" s="144"/>
      <c r="Q47" s="69"/>
      <c r="R47" s="69"/>
      <c r="S47" s="69"/>
      <c r="AC47" s="70"/>
      <c r="AD47" s="70"/>
      <c r="AE47" s="70"/>
      <c r="AF47" s="70"/>
      <c r="AG47" s="70"/>
    </row>
    <row r="48" spans="2:33" ht="21.1" customHeight="1" x14ac:dyDescent="0.3">
      <c r="B48" s="52">
        <f t="shared" si="0"/>
        <v>8</v>
      </c>
      <c r="C48" s="110"/>
      <c r="D48" s="110"/>
      <c r="E48" s="110"/>
      <c r="F48" s="110"/>
      <c r="G48" s="28"/>
      <c r="H48" s="158" t="str">
        <f>IF(Messages!$H$15&gt;0,Messages!D5&amp;CHAR(10)&amp;"Call SWCAA if you have questions.",IF(COUNT(C41:F60)&gt;0,"No Issues Identified."&amp;CHAR(10)&amp;CHAR(10)&amp;"Please remember to include the analyzer printouts and the calibration gas certificates with your submittal.",""))</f>
        <v/>
      </c>
      <c r="I48" s="159"/>
      <c r="J48" s="159"/>
      <c r="K48" s="159"/>
      <c r="L48" s="159"/>
      <c r="M48" s="160"/>
      <c r="Q48" s="69"/>
      <c r="R48" s="69"/>
      <c r="S48" s="69"/>
      <c r="AC48" s="70"/>
      <c r="AD48" s="70"/>
      <c r="AE48" s="70"/>
      <c r="AF48" s="70"/>
      <c r="AG48" s="70"/>
    </row>
    <row r="49" spans="2:33" ht="21.1" customHeight="1" x14ac:dyDescent="0.3">
      <c r="B49" s="52">
        <f t="shared" si="0"/>
        <v>9</v>
      </c>
      <c r="C49" s="110"/>
      <c r="D49" s="110"/>
      <c r="E49" s="110"/>
      <c r="F49" s="110"/>
      <c r="G49" s="28"/>
      <c r="H49" s="161"/>
      <c r="I49" s="162"/>
      <c r="J49" s="162"/>
      <c r="K49" s="162"/>
      <c r="L49" s="162"/>
      <c r="M49" s="163"/>
      <c r="Q49" s="69"/>
      <c r="R49" s="69"/>
      <c r="S49" s="69"/>
      <c r="AC49" s="70"/>
      <c r="AD49" s="70"/>
      <c r="AE49" s="70"/>
      <c r="AF49" s="70"/>
      <c r="AG49" s="70"/>
    </row>
    <row r="50" spans="2:33" ht="21.1" customHeight="1" x14ac:dyDescent="0.3">
      <c r="B50" s="52">
        <f t="shared" si="0"/>
        <v>10</v>
      </c>
      <c r="C50" s="110"/>
      <c r="D50" s="110"/>
      <c r="E50" s="110"/>
      <c r="F50" s="110"/>
      <c r="G50" s="28"/>
      <c r="H50" s="161"/>
      <c r="I50" s="162"/>
      <c r="J50" s="162"/>
      <c r="K50" s="162"/>
      <c r="L50" s="162"/>
      <c r="M50" s="163"/>
    </row>
    <row r="51" spans="2:33" ht="21.1" customHeight="1" x14ac:dyDescent="0.3">
      <c r="B51" s="52">
        <f t="shared" si="0"/>
        <v>11</v>
      </c>
      <c r="C51" s="114"/>
      <c r="D51" s="114"/>
      <c r="E51" s="114"/>
      <c r="F51" s="115"/>
      <c r="G51" s="28"/>
      <c r="H51" s="161"/>
      <c r="I51" s="162"/>
      <c r="J51" s="162"/>
      <c r="K51" s="162"/>
      <c r="L51" s="162"/>
      <c r="M51" s="163"/>
    </row>
    <row r="52" spans="2:33" ht="21.1" customHeight="1" x14ac:dyDescent="0.3">
      <c r="B52" s="52">
        <f t="shared" si="0"/>
        <v>12</v>
      </c>
      <c r="C52" s="114"/>
      <c r="D52" s="114"/>
      <c r="E52" s="114"/>
      <c r="F52" s="115"/>
      <c r="G52" s="28"/>
      <c r="H52" s="161"/>
      <c r="I52" s="162"/>
      <c r="J52" s="162"/>
      <c r="K52" s="162"/>
      <c r="L52" s="162"/>
      <c r="M52" s="163"/>
    </row>
    <row r="53" spans="2:33" ht="21.1" customHeight="1" x14ac:dyDescent="0.3">
      <c r="B53" s="52">
        <f t="shared" si="0"/>
        <v>13</v>
      </c>
      <c r="C53" s="114"/>
      <c r="D53" s="114"/>
      <c r="E53" s="114"/>
      <c r="F53" s="115"/>
      <c r="G53" s="28"/>
      <c r="H53" s="161"/>
      <c r="I53" s="162"/>
      <c r="J53" s="162"/>
      <c r="K53" s="162"/>
      <c r="L53" s="162"/>
      <c r="M53" s="163"/>
    </row>
    <row r="54" spans="2:33" ht="21.1" customHeight="1" x14ac:dyDescent="0.3">
      <c r="B54" s="52">
        <f t="shared" si="0"/>
        <v>14</v>
      </c>
      <c r="C54" s="114"/>
      <c r="D54" s="114"/>
      <c r="E54" s="114"/>
      <c r="F54" s="115"/>
      <c r="G54" s="28"/>
      <c r="H54" s="161"/>
      <c r="I54" s="162"/>
      <c r="J54" s="162"/>
      <c r="K54" s="162"/>
      <c r="L54" s="162"/>
      <c r="M54" s="163"/>
    </row>
    <row r="55" spans="2:33" ht="21.1" customHeight="1" x14ac:dyDescent="0.3">
      <c r="B55" s="52">
        <f t="shared" si="0"/>
        <v>15</v>
      </c>
      <c r="C55" s="114"/>
      <c r="D55" s="114"/>
      <c r="E55" s="114"/>
      <c r="F55" s="115"/>
      <c r="G55" s="28"/>
      <c r="H55" s="161"/>
      <c r="I55" s="162"/>
      <c r="J55" s="162"/>
      <c r="K55" s="162"/>
      <c r="L55" s="162"/>
      <c r="M55" s="163"/>
    </row>
    <row r="56" spans="2:33" ht="21.1" customHeight="1" x14ac:dyDescent="0.3">
      <c r="B56" s="52">
        <f t="shared" si="0"/>
        <v>16</v>
      </c>
      <c r="C56" s="114"/>
      <c r="D56" s="114"/>
      <c r="E56" s="114"/>
      <c r="F56" s="115"/>
      <c r="G56" s="28"/>
      <c r="H56" s="161"/>
      <c r="I56" s="162"/>
      <c r="J56" s="162"/>
      <c r="K56" s="162"/>
      <c r="L56" s="162"/>
      <c r="M56" s="163"/>
      <c r="P56"/>
      <c r="Q56"/>
      <c r="R56"/>
      <c r="S56"/>
    </row>
    <row r="57" spans="2:33" ht="21.1" customHeight="1" x14ac:dyDescent="0.3">
      <c r="B57" s="52">
        <f t="shared" si="0"/>
        <v>17</v>
      </c>
      <c r="C57" s="114"/>
      <c r="D57" s="114"/>
      <c r="E57" s="114"/>
      <c r="F57" s="115"/>
      <c r="G57" s="28"/>
      <c r="H57" s="161"/>
      <c r="I57" s="162"/>
      <c r="J57" s="162"/>
      <c r="K57" s="162"/>
      <c r="L57" s="162"/>
      <c r="M57" s="163"/>
      <c r="P57"/>
      <c r="Q57"/>
      <c r="R57"/>
      <c r="S57"/>
    </row>
    <row r="58" spans="2:33" ht="21.1" customHeight="1" x14ac:dyDescent="0.3">
      <c r="B58" s="52">
        <f t="shared" si="0"/>
        <v>18</v>
      </c>
      <c r="C58" s="114"/>
      <c r="D58" s="114"/>
      <c r="E58" s="114"/>
      <c r="F58" s="115"/>
      <c r="G58" s="28"/>
      <c r="H58" s="161"/>
      <c r="I58" s="162"/>
      <c r="J58" s="162"/>
      <c r="K58" s="162"/>
      <c r="L58" s="162"/>
      <c r="M58" s="163"/>
      <c r="P58"/>
      <c r="Q58"/>
      <c r="R58"/>
      <c r="S58"/>
    </row>
    <row r="59" spans="2:33" ht="21.1" customHeight="1" x14ac:dyDescent="0.3">
      <c r="B59" s="52">
        <f t="shared" si="0"/>
        <v>19</v>
      </c>
      <c r="C59" s="114"/>
      <c r="D59" s="114"/>
      <c r="E59" s="114"/>
      <c r="F59" s="115"/>
      <c r="G59" s="28"/>
      <c r="H59" s="161"/>
      <c r="I59" s="162"/>
      <c r="J59" s="162"/>
      <c r="K59" s="162"/>
      <c r="L59" s="162"/>
      <c r="M59" s="163"/>
      <c r="P59"/>
      <c r="Q59"/>
      <c r="R59"/>
      <c r="S59"/>
    </row>
    <row r="60" spans="2:33" ht="21.1" customHeight="1" x14ac:dyDescent="0.3">
      <c r="B60" s="52">
        <f t="shared" si="0"/>
        <v>20</v>
      </c>
      <c r="C60" s="114"/>
      <c r="D60" s="114"/>
      <c r="E60" s="114"/>
      <c r="F60" s="115"/>
      <c r="G60" s="28"/>
      <c r="H60" s="161"/>
      <c r="I60" s="162"/>
      <c r="J60" s="162"/>
      <c r="K60" s="162"/>
      <c r="L60" s="162"/>
      <c r="M60" s="163"/>
      <c r="P60"/>
      <c r="Q60"/>
      <c r="R60"/>
      <c r="S60"/>
    </row>
    <row r="61" spans="2:33" ht="21.1" customHeight="1" x14ac:dyDescent="0.3">
      <c r="B61" s="117" t="s">
        <v>209</v>
      </c>
      <c r="C61" s="53" t="str">
        <f>IF(COUNT(C41:C60)=0,"No Data",AVERAGE(C41:C60))</f>
        <v>No Data</v>
      </c>
      <c r="D61" s="131" t="str">
        <f>IF(COUNT(D41:D60)=0,"No Data",AVERAGE(D41:D60))</f>
        <v>No Data</v>
      </c>
      <c r="E61" s="131" t="str">
        <f>IF(COUNT(E41:E60)=0,"No Data",AVERAGE(E41:E60))</f>
        <v>No Data</v>
      </c>
      <c r="F61" s="64" t="str">
        <f>IF(COUNT(F41:F60)=0,"No Data",AVERAGE(F41:F60))</f>
        <v>No Data</v>
      </c>
      <c r="G61" s="20"/>
      <c r="H61" s="161"/>
      <c r="I61" s="162"/>
      <c r="J61" s="162"/>
      <c r="K61" s="162"/>
      <c r="L61" s="162"/>
      <c r="M61" s="163"/>
      <c r="P61"/>
      <c r="Q61"/>
      <c r="R61"/>
      <c r="S61"/>
    </row>
    <row r="62" spans="2:33" ht="21.1" customHeight="1" thickBot="1" x14ac:dyDescent="0.35">
      <c r="B62" s="145" t="s">
        <v>208</v>
      </c>
      <c r="C62" s="146"/>
      <c r="D62" s="132" t="str">
        <f>IF(OR(ISBLANK(D32),ISBLANK(D33),ISBLANK(D34)),"No Span",IF(OR(ISBLANK(D35),ISBLANK(D36)),"No Zero",IF(COUNT(D41:D60)=0,"No Data",IF(((D61-((D35+D36)/2))*(D32/(((D33+D34)/2)-(D35+D36)/2)))&lt;0,0,(D61-((D35+D36)/2))*(D32/(((D33+D34)/2)-(D35+D36)/2))))))</f>
        <v>No Span</v>
      </c>
      <c r="E62" s="132" t="str">
        <f>IF(OR(ISBLANK(E32),ISBLANK(E33),ISBLANK(E34)),"No Span",IF(OR(ISBLANK(E35),ISBLANK(E36)),"No Zero",IF(COUNT(E41:E60)=0,"No Data",IF(((E61-((E35+E36)/2))*(E32/(((E33+E34)/2)-(E35+E36)/2)))&lt;0,0,(E61-((E35+E36)/2))*(E32/(((E33+E34)/2)-(E35+E36)/2))))))</f>
        <v>No Span</v>
      </c>
      <c r="F62" s="64" t="str">
        <f>IF(OR(ISBLANK(F32),ISBLANK(F33),ISBLANK(F34)),"No Span",IF(OR(ISBLANK(F35),ISBLANK(F36)),"No Zero",IF(COUNT(F41:F60)=0,"No Data",(F61-((F35+F36)/2))*(F32/(((F33+F34)/2)-(F35+F36)/2)))))</f>
        <v>No Span</v>
      </c>
      <c r="G62" s="20"/>
      <c r="H62" s="161"/>
      <c r="I62" s="162"/>
      <c r="J62" s="162"/>
      <c r="K62" s="162"/>
      <c r="L62" s="162"/>
      <c r="M62" s="163"/>
      <c r="Q62"/>
      <c r="R62"/>
      <c r="S62"/>
    </row>
    <row r="63" spans="2:33" ht="21.1" customHeight="1" thickBot="1" x14ac:dyDescent="0.35">
      <c r="B63" s="147" t="s">
        <v>207</v>
      </c>
      <c r="C63" s="148"/>
      <c r="D63" s="66" t="str">
        <f>IF(OR(ISBLANK(D32),ISBLANK(D33),ISBLANK(D34)),"No Span",IF(OR(ISBLANK(D35),ISBLANK(D36)),"No Zero",IF(COUNT(D41:D60)=0,"No Data",IF(ISBLANK($F$28),"No O₂ Corr",IF(COUNT($F41:$F60)=0,"No O₂ Data",IF((D62*(20.9-$F$28)/(20.9-$F$62))&lt;0,0,D62*(20.9-$F$28)/(20.9-$F$62)))))))</f>
        <v>No Span</v>
      </c>
      <c r="E63" s="66" t="str">
        <f>IF(OR(ISBLANK(E32),ISBLANK(E33),ISBLANK(E34)),"No Span",IF(OR(ISBLANK(E35),ISBLANK(E36)),"No Zero",IF(COUNT(E41:E60)=0,"No Data",IF(ISBLANK($F$28),"No O₂ Corr",IF(COUNT($F41:$F60)=0,"No O₂ Data",IF((E62*(20.9-$F$28)/(20.9-$F$62))&lt;0,0,E62*(20.9-$F$28)/(20.9-$F$62)))))))</f>
        <v>No Span</v>
      </c>
      <c r="F63" s="133"/>
      <c r="G63" s="30"/>
      <c r="H63" s="164"/>
      <c r="I63" s="165"/>
      <c r="J63" s="165"/>
      <c r="K63" s="165"/>
      <c r="L63" s="165"/>
      <c r="M63" s="166"/>
      <c r="P63"/>
      <c r="Q63"/>
      <c r="R63"/>
      <c r="S63"/>
    </row>
    <row r="64" spans="2:33" x14ac:dyDescent="0.3">
      <c r="B64"/>
      <c r="C64"/>
      <c r="D64"/>
      <c r="E64"/>
      <c r="F64"/>
      <c r="H64" s="88"/>
      <c r="I64" s="88"/>
      <c r="J64" s="88"/>
      <c r="K64" s="88"/>
      <c r="L64" s="88"/>
      <c r="M64" s="88"/>
      <c r="P64"/>
      <c r="Q64"/>
      <c r="R64"/>
      <c r="S64"/>
    </row>
    <row r="65" spans="2:13" ht="21.1" customHeight="1" x14ac:dyDescent="0.3">
      <c r="B65" s="87" t="s">
        <v>48</v>
      </c>
      <c r="C65" s="60"/>
      <c r="D65" s="60"/>
      <c r="E65" s="60"/>
      <c r="F65" s="60"/>
      <c r="G65" s="60"/>
      <c r="M65" s="67" t="s">
        <v>214</v>
      </c>
    </row>
    <row r="66" spans="2:13" ht="21.1" customHeight="1" x14ac:dyDescent="0.3"/>
    <row r="67" spans="2:13" ht="21.1" customHeight="1" x14ac:dyDescent="0.3">
      <c r="H67" s="60"/>
      <c r="I67" s="60"/>
      <c r="J67" s="60"/>
      <c r="K67" s="60"/>
      <c r="L67" s="60"/>
      <c r="M67" s="60"/>
    </row>
    <row r="68" spans="2:13" x14ac:dyDescent="0.3">
      <c r="D68" s="31"/>
      <c r="E68" s="31"/>
    </row>
    <row r="79" spans="2:13" ht="21.1" customHeight="1" x14ac:dyDescent="0.3"/>
  </sheetData>
  <mergeCells count="32">
    <mergeCell ref="B1:M1"/>
    <mergeCell ref="D3:F3"/>
    <mergeCell ref="L3:M3"/>
    <mergeCell ref="D5:F5"/>
    <mergeCell ref="D6:F6"/>
    <mergeCell ref="H5:M24"/>
    <mergeCell ref="D7:F7"/>
    <mergeCell ref="D8:F8"/>
    <mergeCell ref="D9:F9"/>
    <mergeCell ref="D16:F16"/>
    <mergeCell ref="D10:F10"/>
    <mergeCell ref="D11:F11"/>
    <mergeCell ref="D13:F13"/>
    <mergeCell ref="D14:F14"/>
    <mergeCell ref="D15:F15"/>
    <mergeCell ref="B30:C31"/>
    <mergeCell ref="D30:D31"/>
    <mergeCell ref="E30:E31"/>
    <mergeCell ref="B28:C28"/>
    <mergeCell ref="H33:M34"/>
    <mergeCell ref="F30:F31"/>
    <mergeCell ref="H47:M47"/>
    <mergeCell ref="B62:C62"/>
    <mergeCell ref="B63:C63"/>
    <mergeCell ref="H36:M36"/>
    <mergeCell ref="H37:M45"/>
    <mergeCell ref="H48:M63"/>
    <mergeCell ref="H26:M27"/>
    <mergeCell ref="H28:L28"/>
    <mergeCell ref="H29:L29"/>
    <mergeCell ref="H30:L30"/>
    <mergeCell ref="H31:L31"/>
  </mergeCells>
  <conditionalFormatting sqref="D63">
    <cfRule type="cellIs" dxfId="5" priority="6" operator="greaterThan">
      <formula>D28</formula>
    </cfRule>
  </conditionalFormatting>
  <conditionalFormatting sqref="F63">
    <cfRule type="cellIs" dxfId="4" priority="2" operator="greaterThan">
      <formula>F28</formula>
    </cfRule>
    <cfRule type="cellIs" dxfId="3" priority="3" operator="greaterThan">
      <formula>F28</formula>
    </cfRule>
  </conditionalFormatting>
  <conditionalFormatting sqref="E63">
    <cfRule type="cellIs" dxfId="2" priority="1" operator="greaterThan">
      <formula>E28</formula>
    </cfRule>
  </conditionalFormatting>
  <dataValidations count="27">
    <dataValidation allowBlank="1" showInputMessage="1" showErrorMessage="1" promptTitle="[40 CFR 63.11223(b)(2)]" prompt="Inspect the flame pattern, as applicable, and adjust the burner as necessary to optimize the flame pattern. The adjustment should be consistent with the manufacturer's specifications, if available" sqref="N29"/>
    <dataValidation allowBlank="1" showInputMessage="1" showErrorMessage="1" promptTitle="[40 CFR 63.11223(b)(1)]" prompt="As applicable, inspect the burner, and clean or replace any components of the burner as necessary (you may delay the burner inspection until the next scheduled unit shutdown, not to exceed 36 months from the previous inspection)" sqref="N28"/>
    <dataValidation allowBlank="1" showInputMessage="1" showErrorMessage="1" promptTitle="[40 CFR 63.11223(b)(3)]" prompt="Inspect the system controlling the air-to-fuel ratio, as applicable, and ensure that it is correctly calibrated and functioning properly (you may delay the inspection until the next scheduled unit shutdown, not to exceed 36 mo from the previous inspection" sqref="N30"/>
    <dataValidation allowBlank="1" showInputMessage="1" showErrorMessage="1" promptTitle="[40 CFR 63.11223(b)(4)]" prompt="Optimize total emissions of CO. This optimization should be consistent with the manufacturer's specifications, if available, and with any nitrogen oxide requirement to which the unit is subject" sqref="N31"/>
    <dataValidation allowBlank="1" showInputMessage="1" showErrorMessage="1" prompt="Enter the Emission Unit ID from the Air Discharge Permit for the unit that is being tuned." sqref="D5:F5"/>
    <dataValidation allowBlank="1" showInputMessage="1" showErrorMessage="1" prompt="Enter the name of the Facility" sqref="D3:F3"/>
    <dataValidation allowBlank="1" showInputMessage="1" showErrorMessage="1" prompt="Enter the manufacturer name of the combustion analyzer" sqref="D15:F15"/>
    <dataValidation allowBlank="1" showInputMessage="1" showErrorMessage="1" prompt="Enter the model number of the combustion analyzer" sqref="D16:F16"/>
    <dataValidation allowBlank="1" showInputMessage="1" showErrorMessage="1" prompt="Enter the serial number of the boiler, heater, or other combustion unit being monitored._x000a__x000a_Verify this information from the Technical Support Document for the facility's Air Discharge Permit. " sqref="D8:F8"/>
    <dataValidation allowBlank="1" showInputMessage="1" showErrorMessage="1" prompt="Enter the burner manufacturer name._x000a__x000a_Verify this information from the Technical Support Document for the facility's Air Discharge Permit. " sqref="D9:F9"/>
    <dataValidation allowBlank="1" showInputMessage="1" showErrorMessage="1" prompt="Enter the burner model number._x000a__x000a_Verify this information from the Technical Support Document for the facility's Air Discharge Permit. " sqref="D10:F10"/>
    <dataValidation allowBlank="1" showInputMessage="1" showErrorMessage="1" prompt="Enter the burner serial number._x000a__x000a_Verify this information from the Technical Support Document for the facility's Air Discharge Permit. " sqref="D11:F11"/>
    <dataValidation allowBlank="1" showInputMessage="1" showErrorMessage="1" prompt="Enter the name of the company performing the emission monitoring" sqref="D13:F13"/>
    <dataValidation allowBlank="1" showInputMessage="1" showErrorMessage="1" prompt="Enter the name of the person perfoming the emission monitoring" sqref="D14:F14"/>
    <dataValidation allowBlank="1" showInputMessage="1" showErrorMessage="1" prompt="Enter the manufacturer name of the boiler, heater, or other combustion unit being monitored._x000a__x000a_Verify this information from the Technical Support Document for the facility's Air Discharge Permit. " sqref="D6:F6"/>
    <dataValidation allowBlank="1" showInputMessage="1" showErrorMessage="1" prompt="Enter the model number of the boiler, heater, or other combustion unit being monitored._x000a__x000a_Verify this information from the Technical Support Document for the facility's Air Discharge Permit. " sqref="D7:F7"/>
    <dataValidation allowBlank="1" showInputMessage="1" showErrorMessage="1" prompt="Enter the design or maximum firing rate for the unit. This information may be in the manufacturer's data sheet or in the Technical Support Document" sqref="D19"/>
    <dataValidation allowBlank="1" showInputMessage="1" showErrorMessage="1" prompt="Enter the firing rate of the unit while it was being monitored. If this is a calculated value, include the calculations in the notes" sqref="D20"/>
    <dataValidation allowBlank="1" showInputMessage="1" showErrorMessage="1" prompt="Enter the time that the pre-test calibration was performed" sqref="E22"/>
    <dataValidation allowBlank="1" showInputMessage="1" showErrorMessage="1" prompt="Enter the time that the post-test calibration was performed" sqref="E23"/>
    <dataValidation allowBlank="1" showInputMessage="1" showErrorMessage="1" prompt="Enter the Air Discharge Permit number" sqref="B28:C28"/>
    <dataValidation allowBlank="1" showInputMessage="1" showErrorMessage="1" prompt="Enter the NOₓ limit in ppm._x000a__x000a_Note, leave blank if there is no ppm limit (e.g only a lb/hr or ton/yr limit)" sqref="D28"/>
    <dataValidation allowBlank="1" showInputMessage="1" showErrorMessage="1" prompt="Enter the CO limit in ppm._x000a__x000a_Note, leave blank if there is no ppm limit (e.g only a lb/hr or ton/yr limit)" sqref="E28"/>
    <dataValidation type="decimal" allowBlank="1" showInputMessage="1" showErrorMessage="1" error="Values must be greater than zero. Be sure not to enter a &quot;%&quot; into the cell, as excel treats it as less than one. For example, for 3% enter only 3." prompt="Enter the O₂ correction from the Air Discharge Permit. Typically this is 3% for natural gas or 7% for fuel oil._x000a__x000a_If there are questions, call SWCAA" sqref="F28">
      <formula1>3</formula1>
      <formula2>100</formula2>
    </dataValidation>
    <dataValidation allowBlank="1" showInputMessage="1" showErrorMessage="1" prompt="Enter the NOₓ concentration from the span gas cylinder" sqref="D32:E32"/>
    <dataValidation allowBlank="1" showInputMessage="1" showErrorMessage="1" prompt="This should typically be 20.9 for ambient, unless you have an O₂ standard" sqref="F32"/>
    <dataValidation allowBlank="1" showInputMessage="1" showErrorMessage="1" prompt="For the O₂ zero, use your NOₓ/CO span gas cylinder, which should have zero oxygen" sqref="F35"/>
  </dataValidations>
  <printOptions horizontalCentered="1" verticalCentered="1"/>
  <pageMargins left="0.3" right="0.3" top="0.3" bottom="0.3" header="0" footer="0"/>
  <pageSetup scale="55" orientation="portrait" r:id="rId1"/>
  <drawing r:id="rId2"/>
  <legacyDrawing r:id="rId3"/>
  <controls>
    <mc:AlternateContent xmlns:mc="http://schemas.openxmlformats.org/markup-compatibility/2006">
      <mc:Choice Requires="x14">
        <control shapeId="1055" r:id="rId4" name="ComboBox1">
          <controlPr defaultSize="0" autoLine="0" linkedCell="'Monitoring Data Sheet'!$F$18" listFillRange="Fuel_Types" r:id="rId5">
            <anchor moveWithCells="1">
              <from>
                <xdr:col>3</xdr:col>
                <xdr:colOff>0</xdr:colOff>
                <xdr:row>17</xdr:row>
                <xdr:rowOff>0</xdr:rowOff>
              </from>
              <to>
                <xdr:col>5</xdr:col>
                <xdr:colOff>1199072</xdr:colOff>
                <xdr:row>18</xdr:row>
                <xdr:rowOff>0</xdr:rowOff>
              </to>
            </anchor>
          </controlPr>
        </control>
      </mc:Choice>
      <mc:Fallback>
        <control shapeId="1055" r:id="rId4" name="ComboBox1"/>
      </mc:Fallback>
    </mc:AlternateContent>
    <mc:AlternateContent xmlns:mc="http://schemas.openxmlformats.org/markup-compatibility/2006">
      <mc:Choice Requires="x14">
        <control shapeId="1057" r:id="rId6" name="ComboBox2">
          <controlPr defaultSize="0" autoLine="0" autoPict="0" altText="Enter the Air Discharge Permit limits in ppm." linkedCell="Messages!$S$10" listFillRange="Responses" r:id="rId7">
            <anchor moveWithCells="1" sizeWithCells="1">
              <from>
                <xdr:col>5</xdr:col>
                <xdr:colOff>0</xdr:colOff>
                <xdr:row>24</xdr:row>
                <xdr:rowOff>0</xdr:rowOff>
              </from>
              <to>
                <xdr:col>6</xdr:col>
                <xdr:colOff>0</xdr:colOff>
                <xdr:row>25</xdr:row>
                <xdr:rowOff>0</xdr:rowOff>
              </to>
            </anchor>
          </controlPr>
        </control>
      </mc:Choice>
      <mc:Fallback>
        <control shapeId="1057" r:id="rId6" name="ComboBox2"/>
      </mc:Fallback>
    </mc:AlternateContent>
    <mc:AlternateContent xmlns:mc="http://schemas.openxmlformats.org/markup-compatibility/2006">
      <mc:Choice Requires="x14">
        <control shapeId="1106" r:id="rId8" name="ComboBox3">
          <controlPr defaultSize="0" autoLine="0" autoPict="0" listFillRange="Responses" r:id="rId9">
            <anchor moveWithCells="1" sizeWithCells="1">
              <from>
                <xdr:col>12</xdr:col>
                <xdr:colOff>0</xdr:colOff>
                <xdr:row>27</xdr:row>
                <xdr:rowOff>0</xdr:rowOff>
              </from>
              <to>
                <xdr:col>13</xdr:col>
                <xdr:colOff>0</xdr:colOff>
                <xdr:row>28</xdr:row>
                <xdr:rowOff>0</xdr:rowOff>
              </to>
            </anchor>
          </controlPr>
        </control>
      </mc:Choice>
      <mc:Fallback>
        <control shapeId="1106" r:id="rId8" name="ComboBox3"/>
      </mc:Fallback>
    </mc:AlternateContent>
    <mc:AlternateContent xmlns:mc="http://schemas.openxmlformats.org/markup-compatibility/2006">
      <mc:Choice Requires="x14">
        <control shapeId="1107" r:id="rId10" name="ComboBox4">
          <controlPr defaultSize="0" autoLine="0" autoPict="0" listFillRange="Responses" r:id="rId9">
            <anchor moveWithCells="1" sizeWithCells="1">
              <from>
                <xdr:col>12</xdr:col>
                <xdr:colOff>0</xdr:colOff>
                <xdr:row>28</xdr:row>
                <xdr:rowOff>0</xdr:rowOff>
              </from>
              <to>
                <xdr:col>13</xdr:col>
                <xdr:colOff>0</xdr:colOff>
                <xdr:row>29</xdr:row>
                <xdr:rowOff>0</xdr:rowOff>
              </to>
            </anchor>
          </controlPr>
        </control>
      </mc:Choice>
      <mc:Fallback>
        <control shapeId="1107" r:id="rId10" name="ComboBox4"/>
      </mc:Fallback>
    </mc:AlternateContent>
    <mc:AlternateContent xmlns:mc="http://schemas.openxmlformats.org/markup-compatibility/2006">
      <mc:Choice Requires="x14">
        <control shapeId="1108" r:id="rId11" name="ComboBox5">
          <controlPr defaultSize="0" autoLine="0" autoPict="0" listFillRange="Responses" r:id="rId9">
            <anchor moveWithCells="1" sizeWithCells="1">
              <from>
                <xdr:col>12</xdr:col>
                <xdr:colOff>0</xdr:colOff>
                <xdr:row>29</xdr:row>
                <xdr:rowOff>0</xdr:rowOff>
              </from>
              <to>
                <xdr:col>13</xdr:col>
                <xdr:colOff>0</xdr:colOff>
                <xdr:row>30</xdr:row>
                <xdr:rowOff>0</xdr:rowOff>
              </to>
            </anchor>
          </controlPr>
        </control>
      </mc:Choice>
      <mc:Fallback>
        <control shapeId="1108" r:id="rId11" name="ComboBox5"/>
      </mc:Fallback>
    </mc:AlternateContent>
    <mc:AlternateContent xmlns:mc="http://schemas.openxmlformats.org/markup-compatibility/2006">
      <mc:Choice Requires="x14">
        <control shapeId="1109" r:id="rId12" name="ComboBox6">
          <controlPr defaultSize="0" autoLine="0" autoPict="0" listFillRange="Responses" r:id="rId13">
            <anchor moveWithCells="1" sizeWithCells="1">
              <from>
                <xdr:col>12</xdr:col>
                <xdr:colOff>0</xdr:colOff>
                <xdr:row>30</xdr:row>
                <xdr:rowOff>0</xdr:rowOff>
              </from>
              <to>
                <xdr:col>13</xdr:col>
                <xdr:colOff>0</xdr:colOff>
                <xdr:row>31</xdr:row>
                <xdr:rowOff>0</xdr:rowOff>
              </to>
            </anchor>
          </controlPr>
        </control>
      </mc:Choice>
      <mc:Fallback>
        <control shapeId="1109" r:id="rId12" name="ComboBox6"/>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7" id="{AF1629D3-060C-4BF7-A1D1-5DB0854D9FBE}">
            <xm:f>Messages!$H$15=0</xm:f>
            <x14:dxf>
              <font>
                <b/>
                <i val="0"/>
                <color rgb="FF00B050"/>
              </font>
            </x14:dxf>
          </x14:cfRule>
          <xm:sqref>H48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G79"/>
  <sheetViews>
    <sheetView showGridLines="0" zoomScale="70" zoomScaleNormal="70" workbookViewId="0"/>
  </sheetViews>
  <sheetFormatPr defaultColWidth="9.125" defaultRowHeight="18.350000000000001" x14ac:dyDescent="0.3"/>
  <cols>
    <col min="1" max="1" width="2.75" style="1" customWidth="1"/>
    <col min="2" max="3" width="18.75" style="1" customWidth="1"/>
    <col min="4" max="6" width="19.25" style="1" customWidth="1"/>
    <col min="7" max="7" width="2.75" style="1" customWidth="1"/>
    <col min="8" max="9" width="15.75" style="1" customWidth="1"/>
    <col min="10" max="10" width="10.75" style="1" customWidth="1"/>
    <col min="11" max="11" width="15.75" style="1" customWidth="1"/>
    <col min="12" max="12" width="10.75" style="1" customWidth="1"/>
    <col min="13" max="13" width="15.75" style="1" customWidth="1"/>
    <col min="14" max="14" width="2.75" style="1" customWidth="1"/>
    <col min="15" max="15" width="9.125" style="1" customWidth="1"/>
    <col min="16" max="16" width="37.25" style="1" bestFit="1" customWidth="1"/>
    <col min="17" max="18" width="8.75" style="1" customWidth="1"/>
    <col min="19" max="19" width="120.75" style="1" bestFit="1" customWidth="1"/>
    <col min="20" max="26" width="9.125" style="1" customWidth="1"/>
    <col min="27" max="32" width="9.125" style="1"/>
    <col min="33" max="33" width="10.125" style="1" bestFit="1" customWidth="1"/>
    <col min="34" max="16384" width="9.125" style="1"/>
  </cols>
  <sheetData>
    <row r="1" spans="2:13" ht="21.1" customHeight="1" x14ac:dyDescent="0.35">
      <c r="B1" s="179" t="s">
        <v>144</v>
      </c>
      <c r="C1" s="180"/>
      <c r="D1" s="180"/>
      <c r="E1" s="180"/>
      <c r="F1" s="180"/>
      <c r="G1" s="180"/>
      <c r="H1" s="180"/>
      <c r="I1" s="180"/>
      <c r="J1" s="180"/>
      <c r="K1" s="180"/>
      <c r="L1" s="180"/>
      <c r="M1" s="180"/>
    </row>
    <row r="2" spans="2:13" ht="10.050000000000001" customHeight="1" x14ac:dyDescent="0.3"/>
    <row r="3" spans="2:13" ht="21.1" customHeight="1" x14ac:dyDescent="0.3">
      <c r="C3" s="42" t="s">
        <v>0</v>
      </c>
      <c r="D3" s="181" t="s">
        <v>192</v>
      </c>
      <c r="E3" s="182"/>
      <c r="F3" s="183"/>
      <c r="G3" s="3"/>
      <c r="H3" s="2" t="s">
        <v>1</v>
      </c>
      <c r="I3" s="102" t="s">
        <v>200</v>
      </c>
      <c r="J3" s="4"/>
      <c r="K3" s="5" t="s">
        <v>2</v>
      </c>
      <c r="L3" s="184">
        <v>43388</v>
      </c>
      <c r="M3" s="185"/>
    </row>
    <row r="4" spans="2:13" ht="10.050000000000001" customHeight="1" x14ac:dyDescent="0.3">
      <c r="C4" s="43"/>
      <c r="D4" s="4"/>
      <c r="E4" s="4"/>
      <c r="F4" s="4"/>
    </row>
    <row r="5" spans="2:13" ht="21.1" customHeight="1" x14ac:dyDescent="0.3">
      <c r="C5" s="42" t="s">
        <v>3</v>
      </c>
      <c r="D5" s="186" t="s">
        <v>193</v>
      </c>
      <c r="E5" s="186"/>
      <c r="F5" s="187"/>
      <c r="H5" s="188" t="s">
        <v>198</v>
      </c>
      <c r="I5" s="189"/>
      <c r="J5" s="189"/>
      <c r="K5" s="189"/>
      <c r="L5" s="189"/>
      <c r="M5" s="190"/>
    </row>
    <row r="6" spans="2:13" ht="21.1" customHeight="1" x14ac:dyDescent="0.3">
      <c r="C6" s="42" t="s">
        <v>127</v>
      </c>
      <c r="D6" s="186" t="s">
        <v>206</v>
      </c>
      <c r="E6" s="186"/>
      <c r="F6" s="187"/>
      <c r="H6" s="191"/>
      <c r="I6" s="192"/>
      <c r="J6" s="192"/>
      <c r="K6" s="192"/>
      <c r="L6" s="192"/>
      <c r="M6" s="193"/>
    </row>
    <row r="7" spans="2:13" ht="21.1" customHeight="1" x14ac:dyDescent="0.3">
      <c r="C7" s="42" t="s">
        <v>186</v>
      </c>
      <c r="D7" s="186" t="s">
        <v>202</v>
      </c>
      <c r="E7" s="186"/>
      <c r="F7" s="187"/>
      <c r="H7" s="191"/>
      <c r="I7" s="192"/>
      <c r="J7" s="192"/>
      <c r="K7" s="192"/>
      <c r="L7" s="192"/>
      <c r="M7" s="193"/>
    </row>
    <row r="8" spans="2:13" ht="21.1" customHeight="1" x14ac:dyDescent="0.3">
      <c r="C8" s="42" t="s">
        <v>184</v>
      </c>
      <c r="D8" s="197" t="s">
        <v>203</v>
      </c>
      <c r="E8" s="197"/>
      <c r="F8" s="187"/>
      <c r="H8" s="191"/>
      <c r="I8" s="192"/>
      <c r="J8" s="192"/>
      <c r="K8" s="192"/>
      <c r="L8" s="192"/>
      <c r="M8" s="193"/>
    </row>
    <row r="9" spans="2:13" ht="21.1" customHeight="1" x14ac:dyDescent="0.3">
      <c r="C9" s="42" t="s">
        <v>10</v>
      </c>
      <c r="D9" s="186" t="s">
        <v>204</v>
      </c>
      <c r="E9" s="186"/>
      <c r="F9" s="187"/>
      <c r="H9" s="191"/>
      <c r="I9" s="192"/>
      <c r="J9" s="192"/>
      <c r="K9" s="192"/>
      <c r="L9" s="192"/>
      <c r="M9" s="193"/>
    </row>
    <row r="10" spans="2:13" ht="21.1" customHeight="1" x14ac:dyDescent="0.3">
      <c r="C10" s="42" t="s">
        <v>185</v>
      </c>
      <c r="D10" s="186" t="s">
        <v>205</v>
      </c>
      <c r="E10" s="186"/>
      <c r="F10" s="187"/>
      <c r="H10" s="191"/>
      <c r="I10" s="192"/>
      <c r="J10" s="192"/>
      <c r="K10" s="192"/>
      <c r="L10" s="192"/>
      <c r="M10" s="193"/>
    </row>
    <row r="11" spans="2:13" ht="21.1" customHeight="1" x14ac:dyDescent="0.3">
      <c r="C11" s="42" t="s">
        <v>13</v>
      </c>
      <c r="D11" s="186">
        <v>12345</v>
      </c>
      <c r="E11" s="186"/>
      <c r="F11" s="187"/>
      <c r="H11" s="191"/>
      <c r="I11" s="192"/>
      <c r="J11" s="192"/>
      <c r="K11" s="192"/>
      <c r="L11" s="192"/>
      <c r="M11" s="193"/>
    </row>
    <row r="12" spans="2:13" ht="10.050000000000001" customHeight="1" x14ac:dyDescent="0.3">
      <c r="C12" s="43"/>
      <c r="D12" s="4"/>
      <c r="E12" s="8"/>
      <c r="F12" s="4"/>
      <c r="H12" s="191"/>
      <c r="I12" s="192"/>
      <c r="J12" s="192"/>
      <c r="K12" s="192"/>
      <c r="L12" s="192"/>
      <c r="M12" s="193"/>
    </row>
    <row r="13" spans="2:13" ht="21.1" customHeight="1" x14ac:dyDescent="0.3">
      <c r="C13" s="42" t="s">
        <v>128</v>
      </c>
      <c r="D13" s="198" t="s">
        <v>52</v>
      </c>
      <c r="E13" s="186"/>
      <c r="F13" s="187"/>
      <c r="H13" s="191"/>
      <c r="I13" s="192"/>
      <c r="J13" s="192"/>
      <c r="K13" s="192"/>
      <c r="L13" s="192"/>
      <c r="M13" s="193"/>
    </row>
    <row r="14" spans="2:13" ht="21.1" customHeight="1" x14ac:dyDescent="0.3">
      <c r="C14" s="42" t="s">
        <v>17</v>
      </c>
      <c r="D14" s="186" t="s">
        <v>53</v>
      </c>
      <c r="E14" s="186"/>
      <c r="F14" s="187"/>
      <c r="H14" s="191"/>
      <c r="I14" s="192"/>
      <c r="J14" s="192"/>
      <c r="K14" s="192"/>
      <c r="L14" s="192"/>
      <c r="M14" s="193"/>
    </row>
    <row r="15" spans="2:13" ht="21.1" customHeight="1" x14ac:dyDescent="0.3">
      <c r="C15" s="42" t="s">
        <v>19</v>
      </c>
      <c r="D15" s="186" t="s">
        <v>54</v>
      </c>
      <c r="E15" s="186"/>
      <c r="F15" s="187"/>
      <c r="H15" s="191"/>
      <c r="I15" s="192"/>
      <c r="J15" s="192"/>
      <c r="K15" s="192"/>
      <c r="L15" s="192"/>
      <c r="M15" s="193"/>
    </row>
    <row r="16" spans="2:13" ht="21.1" customHeight="1" x14ac:dyDescent="0.3">
      <c r="C16" s="42" t="s">
        <v>21</v>
      </c>
      <c r="D16" s="186" t="s">
        <v>194</v>
      </c>
      <c r="E16" s="186"/>
      <c r="F16" s="187"/>
      <c r="H16" s="191"/>
      <c r="I16" s="192"/>
      <c r="J16" s="192"/>
      <c r="K16" s="192"/>
      <c r="L16" s="192"/>
      <c r="M16" s="193"/>
    </row>
    <row r="17" spans="2:14" ht="10.050000000000001" customHeight="1" x14ac:dyDescent="0.3">
      <c r="C17" s="43"/>
      <c r="D17" s="4"/>
      <c r="E17" s="4"/>
      <c r="F17" s="4"/>
      <c r="H17" s="191"/>
      <c r="I17" s="192"/>
      <c r="J17" s="192"/>
      <c r="K17" s="192"/>
      <c r="L17" s="192"/>
      <c r="M17" s="193"/>
    </row>
    <row r="18" spans="2:14" ht="21.1" customHeight="1" x14ac:dyDescent="0.3">
      <c r="C18" s="42" t="s">
        <v>24</v>
      </c>
      <c r="D18" s="223" t="s">
        <v>12</v>
      </c>
      <c r="E18" s="224"/>
      <c r="F18" s="225"/>
      <c r="H18" s="191"/>
      <c r="I18" s="192"/>
      <c r="J18" s="192"/>
      <c r="K18" s="192"/>
      <c r="L18" s="192"/>
      <c r="M18" s="193"/>
    </row>
    <row r="19" spans="2:14" ht="21.1" customHeight="1" x14ac:dyDescent="0.3">
      <c r="C19" s="42" t="s">
        <v>27</v>
      </c>
      <c r="D19" s="111">
        <v>25.5</v>
      </c>
      <c r="E19" s="9" t="s">
        <v>28</v>
      </c>
      <c r="F19" s="4"/>
      <c r="H19" s="191"/>
      <c r="I19" s="192"/>
      <c r="J19" s="192"/>
      <c r="K19" s="192"/>
      <c r="L19" s="192"/>
      <c r="M19" s="193"/>
    </row>
    <row r="20" spans="2:14" ht="21.1" customHeight="1" x14ac:dyDescent="0.3">
      <c r="C20" s="42" t="s">
        <v>29</v>
      </c>
      <c r="D20" s="112">
        <v>20.8</v>
      </c>
      <c r="E20" s="4" t="s">
        <v>28</v>
      </c>
      <c r="F20" s="4"/>
      <c r="H20" s="191"/>
      <c r="I20" s="192"/>
      <c r="J20" s="192"/>
      <c r="K20" s="192"/>
      <c r="L20" s="192"/>
      <c r="M20" s="193"/>
    </row>
    <row r="21" spans="2:14" ht="21.1" customHeight="1" x14ac:dyDescent="0.3">
      <c r="C21" s="42"/>
      <c r="D21" s="59"/>
      <c r="E21" s="4"/>
      <c r="F21" s="4"/>
      <c r="H21" s="191"/>
      <c r="I21" s="192"/>
      <c r="J21" s="192"/>
      <c r="K21" s="192"/>
      <c r="L21" s="192"/>
      <c r="M21" s="193"/>
    </row>
    <row r="22" spans="2:14" ht="21.1" customHeight="1" x14ac:dyDescent="0.3">
      <c r="D22" s="42" t="s">
        <v>31</v>
      </c>
      <c r="E22" s="38">
        <v>0.42708333333333331</v>
      </c>
      <c r="F22" s="4"/>
      <c r="H22" s="191"/>
      <c r="I22" s="192"/>
      <c r="J22" s="192"/>
      <c r="K22" s="192"/>
      <c r="L22" s="192"/>
      <c r="M22" s="193"/>
    </row>
    <row r="23" spans="2:14" ht="21.1" customHeight="1" x14ac:dyDescent="0.3">
      <c r="D23" s="42" t="s">
        <v>33</v>
      </c>
      <c r="E23" s="38">
        <v>0.45833333333333331</v>
      </c>
      <c r="F23" s="4"/>
      <c r="H23" s="194"/>
      <c r="I23" s="195"/>
      <c r="J23" s="195"/>
      <c r="K23" s="195"/>
      <c r="L23" s="195"/>
      <c r="M23" s="196"/>
    </row>
    <row r="24" spans="2:14" ht="21.1" customHeight="1" x14ac:dyDescent="0.3">
      <c r="C24" s="2"/>
      <c r="D24" s="10"/>
      <c r="G24" s="11"/>
      <c r="H24" s="55"/>
      <c r="I24" s="55"/>
      <c r="J24" s="55"/>
      <c r="K24" s="55"/>
      <c r="L24" s="55"/>
      <c r="M24" s="55"/>
    </row>
    <row r="25" spans="2:14" ht="21.1" customHeight="1" x14ac:dyDescent="0.3">
      <c r="E25" s="2" t="s">
        <v>191</v>
      </c>
      <c r="F25" s="16" t="s">
        <v>7</v>
      </c>
      <c r="G25" s="12"/>
      <c r="H25" s="134" t="s">
        <v>199</v>
      </c>
      <c r="I25" s="135"/>
      <c r="J25" s="135"/>
      <c r="K25" s="135"/>
      <c r="L25" s="135"/>
      <c r="M25" s="136"/>
    </row>
    <row r="26" spans="2:14" ht="21.1" customHeight="1" x14ac:dyDescent="0.35">
      <c r="D26" s="36" t="s">
        <v>137</v>
      </c>
      <c r="E26" s="37" t="s">
        <v>56</v>
      </c>
      <c r="F26" s="37" t="s">
        <v>136</v>
      </c>
      <c r="G26" s="15"/>
      <c r="H26" s="137"/>
      <c r="I26" s="138"/>
      <c r="J26" s="138"/>
      <c r="K26" s="138"/>
      <c r="L26" s="138"/>
      <c r="M26" s="139" t="s">
        <v>7</v>
      </c>
      <c r="N26" s="85" t="s">
        <v>174</v>
      </c>
    </row>
    <row r="27" spans="2:14" ht="21.1" customHeight="1" x14ac:dyDescent="0.3">
      <c r="B27" s="79" t="s">
        <v>142</v>
      </c>
      <c r="C27" s="68"/>
      <c r="D27" s="13" t="s">
        <v>55</v>
      </c>
      <c r="E27" s="14" t="s">
        <v>55</v>
      </c>
      <c r="F27" s="14" t="s">
        <v>131</v>
      </c>
      <c r="G27" s="15"/>
      <c r="H27" s="140" t="s">
        <v>50</v>
      </c>
      <c r="I27" s="141"/>
      <c r="J27" s="141"/>
      <c r="K27" s="141"/>
      <c r="L27" s="141"/>
      <c r="M27" s="16" t="s">
        <v>7</v>
      </c>
      <c r="N27" s="86" t="s">
        <v>174</v>
      </c>
    </row>
    <row r="28" spans="2:14" ht="21.1" customHeight="1" x14ac:dyDescent="0.3">
      <c r="B28" s="171" t="s">
        <v>195</v>
      </c>
      <c r="C28" s="172"/>
      <c r="D28" s="113">
        <v>30</v>
      </c>
      <c r="E28" s="113">
        <v>50</v>
      </c>
      <c r="F28" s="113">
        <v>3</v>
      </c>
      <c r="G28" s="15"/>
      <c r="H28" s="140" t="s">
        <v>125</v>
      </c>
      <c r="I28" s="141"/>
      <c r="J28" s="141"/>
      <c r="K28" s="141"/>
      <c r="L28" s="141"/>
      <c r="M28" s="16" t="s">
        <v>7</v>
      </c>
      <c r="N28" s="86" t="s">
        <v>174</v>
      </c>
    </row>
    <row r="29" spans="2:14" ht="21.1" customHeight="1" thickBot="1" x14ac:dyDescent="0.35">
      <c r="C29" s="17"/>
      <c r="D29" s="18"/>
      <c r="E29" s="19"/>
      <c r="F29" s="18"/>
      <c r="G29" s="15"/>
      <c r="H29" s="140" t="s">
        <v>57</v>
      </c>
      <c r="I29" s="141"/>
      <c r="J29" s="141"/>
      <c r="K29" s="141"/>
      <c r="L29" s="141"/>
      <c r="M29" s="16" t="s">
        <v>7</v>
      </c>
      <c r="N29" s="86" t="s">
        <v>174</v>
      </c>
    </row>
    <row r="30" spans="2:14" ht="21.1" customHeight="1" x14ac:dyDescent="0.3">
      <c r="B30" s="216" t="s">
        <v>40</v>
      </c>
      <c r="C30" s="217"/>
      <c r="D30" s="219" t="s">
        <v>134</v>
      </c>
      <c r="E30" s="219" t="s">
        <v>41</v>
      </c>
      <c r="F30" s="221" t="s">
        <v>135</v>
      </c>
      <c r="G30" s="11"/>
      <c r="H30" s="140" t="s">
        <v>72</v>
      </c>
      <c r="I30" s="141"/>
      <c r="J30" s="141"/>
      <c r="K30" s="141"/>
      <c r="L30" s="141"/>
      <c r="M30" s="16" t="s">
        <v>7</v>
      </c>
    </row>
    <row r="31" spans="2:14" ht="21.75" customHeight="1" thickBot="1" x14ac:dyDescent="0.35">
      <c r="B31" s="218"/>
      <c r="C31" s="146"/>
      <c r="D31" s="220"/>
      <c r="E31" s="220"/>
      <c r="F31" s="222"/>
      <c r="G31" s="20"/>
      <c r="H31" s="34"/>
      <c r="I31" s="21"/>
      <c r="J31" s="21"/>
      <c r="K31" s="21"/>
      <c r="L31" s="21"/>
      <c r="M31" s="35"/>
    </row>
    <row r="32" spans="2:14" ht="21.1" customHeight="1" x14ac:dyDescent="0.3">
      <c r="B32" s="44"/>
      <c r="C32" s="44" t="s">
        <v>73</v>
      </c>
      <c r="D32" s="103">
        <v>101.2</v>
      </c>
      <c r="E32" s="103">
        <v>55.6</v>
      </c>
      <c r="F32" s="104">
        <v>20.9</v>
      </c>
      <c r="G32" s="20"/>
      <c r="H32" s="173" t="s">
        <v>126</v>
      </c>
      <c r="I32" s="174"/>
      <c r="J32" s="174"/>
      <c r="K32" s="174"/>
      <c r="L32" s="174"/>
      <c r="M32" s="175"/>
    </row>
    <row r="33" spans="2:33" ht="21.1" customHeight="1" x14ac:dyDescent="0.3">
      <c r="B33" s="45"/>
      <c r="C33" s="44" t="s">
        <v>74</v>
      </c>
      <c r="D33" s="105">
        <v>95</v>
      </c>
      <c r="E33" s="105">
        <v>54</v>
      </c>
      <c r="F33" s="106">
        <v>20.9</v>
      </c>
      <c r="G33" s="20"/>
      <c r="H33" s="176"/>
      <c r="I33" s="177"/>
      <c r="J33" s="177"/>
      <c r="K33" s="177"/>
      <c r="L33" s="177"/>
      <c r="M33" s="178"/>
    </row>
    <row r="34" spans="2:33" ht="21.1" customHeight="1" x14ac:dyDescent="0.3">
      <c r="B34" s="45"/>
      <c r="C34" s="44" t="s">
        <v>75</v>
      </c>
      <c r="D34" s="105">
        <v>93</v>
      </c>
      <c r="E34" s="105">
        <v>52</v>
      </c>
      <c r="F34" s="106">
        <v>20.8</v>
      </c>
      <c r="G34" s="20"/>
    </row>
    <row r="35" spans="2:33" ht="21.1" customHeight="1" x14ac:dyDescent="0.3">
      <c r="B35" s="45"/>
      <c r="C35" s="44" t="s">
        <v>76</v>
      </c>
      <c r="D35" s="105">
        <v>-0.1</v>
      </c>
      <c r="E35" s="105">
        <v>0</v>
      </c>
      <c r="F35" s="106">
        <v>0</v>
      </c>
      <c r="G35" s="20"/>
      <c r="H35" s="142" t="s">
        <v>36</v>
      </c>
      <c r="I35" s="143"/>
      <c r="J35" s="143"/>
      <c r="K35" s="143"/>
      <c r="L35" s="143"/>
      <c r="M35" s="144"/>
    </row>
    <row r="36" spans="2:33" ht="21.1" customHeight="1" thickBot="1" x14ac:dyDescent="0.35">
      <c r="B36" s="46"/>
      <c r="C36" s="47" t="s">
        <v>77</v>
      </c>
      <c r="D36" s="107">
        <v>0</v>
      </c>
      <c r="E36" s="107">
        <v>0.2</v>
      </c>
      <c r="F36" s="108">
        <v>0.1</v>
      </c>
      <c r="G36" s="22"/>
      <c r="H36" s="149"/>
      <c r="I36" s="199"/>
      <c r="J36" s="199"/>
      <c r="K36" s="199"/>
      <c r="L36" s="199"/>
      <c r="M36" s="200"/>
    </row>
    <row r="37" spans="2:33" ht="21.1" customHeight="1" x14ac:dyDescent="0.3">
      <c r="C37" s="21"/>
      <c r="D37" s="22"/>
      <c r="E37" s="22"/>
      <c r="F37" s="22"/>
      <c r="G37" s="15"/>
      <c r="H37" s="201"/>
      <c r="I37" s="202"/>
      <c r="J37" s="202"/>
      <c r="K37" s="202"/>
      <c r="L37" s="202"/>
      <c r="M37" s="203"/>
    </row>
    <row r="38" spans="2:33" ht="21.1" customHeight="1" thickBot="1" x14ac:dyDescent="0.35">
      <c r="B38" s="23" t="s">
        <v>51</v>
      </c>
      <c r="D38" s="24"/>
      <c r="E38" s="25"/>
      <c r="F38" s="25"/>
      <c r="G38" s="27"/>
      <c r="H38" s="201"/>
      <c r="I38" s="202"/>
      <c r="J38" s="202"/>
      <c r="K38" s="202"/>
      <c r="L38" s="202"/>
      <c r="M38" s="203"/>
    </row>
    <row r="39" spans="2:33" ht="38.049999999999997" thickBot="1" x14ac:dyDescent="0.35">
      <c r="B39" s="26" t="s">
        <v>43</v>
      </c>
      <c r="C39" s="32" t="s">
        <v>78</v>
      </c>
      <c r="D39" s="32" t="s">
        <v>132</v>
      </c>
      <c r="E39" s="32" t="s">
        <v>44</v>
      </c>
      <c r="F39" s="33" t="s">
        <v>133</v>
      </c>
      <c r="G39" s="27"/>
      <c r="H39" s="201"/>
      <c r="I39" s="202"/>
      <c r="J39" s="202"/>
      <c r="K39" s="202"/>
      <c r="L39" s="202"/>
      <c r="M39" s="203"/>
    </row>
    <row r="40" spans="2:33" ht="21.75" customHeight="1" thickBot="1" x14ac:dyDescent="0.35">
      <c r="B40" s="48" t="s">
        <v>49</v>
      </c>
      <c r="C40" s="49">
        <v>341</v>
      </c>
      <c r="D40" s="109">
        <v>45</v>
      </c>
      <c r="E40" s="109">
        <v>20</v>
      </c>
      <c r="F40" s="109">
        <v>2.2999999999999998</v>
      </c>
      <c r="G40" s="28"/>
      <c r="H40" s="201"/>
      <c r="I40" s="202"/>
      <c r="J40" s="202"/>
      <c r="K40" s="202"/>
      <c r="L40" s="202"/>
      <c r="M40" s="203"/>
    </row>
    <row r="41" spans="2:33" ht="21.75" customHeight="1" x14ac:dyDescent="0.3">
      <c r="B41" s="50">
        <v>1</v>
      </c>
      <c r="C41" s="29">
        <v>324</v>
      </c>
      <c r="D41" s="110">
        <v>29</v>
      </c>
      <c r="E41" s="110">
        <v>13</v>
      </c>
      <c r="F41" s="110">
        <v>3</v>
      </c>
      <c r="G41" s="28"/>
      <c r="H41" s="201"/>
      <c r="I41" s="202"/>
      <c r="J41" s="202"/>
      <c r="K41" s="202"/>
      <c r="L41" s="202"/>
      <c r="M41" s="203"/>
      <c r="O41" s="11"/>
    </row>
    <row r="42" spans="2:33" ht="21.1" customHeight="1" x14ac:dyDescent="0.3">
      <c r="B42" s="52">
        <f>B41+1</f>
        <v>2</v>
      </c>
      <c r="C42" s="29">
        <v>324</v>
      </c>
      <c r="D42" s="110">
        <v>28</v>
      </c>
      <c r="E42" s="110">
        <v>12</v>
      </c>
      <c r="F42" s="110">
        <v>3.1</v>
      </c>
      <c r="G42" s="28"/>
      <c r="H42" s="201"/>
      <c r="I42" s="202"/>
      <c r="J42" s="202"/>
      <c r="K42" s="202"/>
      <c r="L42" s="202"/>
      <c r="M42" s="203"/>
      <c r="O42" s="11"/>
    </row>
    <row r="43" spans="2:33" ht="21.1" customHeight="1" x14ac:dyDescent="0.3">
      <c r="B43" s="52">
        <f t="shared" ref="B43:B60" si="0">B42+1</f>
        <v>3</v>
      </c>
      <c r="C43" s="29">
        <v>324</v>
      </c>
      <c r="D43" s="110">
        <v>27</v>
      </c>
      <c r="E43" s="110">
        <v>13</v>
      </c>
      <c r="F43" s="110">
        <v>3</v>
      </c>
      <c r="G43" s="28"/>
      <c r="H43" s="201"/>
      <c r="I43" s="202"/>
      <c r="J43" s="202"/>
      <c r="K43" s="202"/>
      <c r="L43" s="202"/>
      <c r="M43" s="203"/>
      <c r="O43" s="11"/>
    </row>
    <row r="44" spans="2:33" ht="21.1" customHeight="1" x14ac:dyDescent="0.3">
      <c r="B44" s="52">
        <f t="shared" si="0"/>
        <v>4</v>
      </c>
      <c r="C44" s="29">
        <v>324</v>
      </c>
      <c r="D44" s="110">
        <v>27</v>
      </c>
      <c r="E44" s="110">
        <v>14</v>
      </c>
      <c r="F44" s="110">
        <v>3</v>
      </c>
      <c r="G44" s="28"/>
      <c r="H44" s="201"/>
      <c r="I44" s="202"/>
      <c r="J44" s="202"/>
      <c r="K44" s="202"/>
      <c r="L44" s="202"/>
      <c r="M44" s="203"/>
      <c r="O44" s="11"/>
      <c r="AC44" s="70"/>
      <c r="AD44" s="70"/>
      <c r="AE44" s="70"/>
      <c r="AF44" s="70"/>
      <c r="AG44" s="70"/>
    </row>
    <row r="45" spans="2:33" ht="21.1" customHeight="1" x14ac:dyDescent="0.3">
      <c r="B45" s="52">
        <f t="shared" si="0"/>
        <v>5</v>
      </c>
      <c r="C45" s="29">
        <v>324</v>
      </c>
      <c r="D45" s="110">
        <v>27</v>
      </c>
      <c r="E45" s="110">
        <v>15</v>
      </c>
      <c r="F45" s="110">
        <v>2.9</v>
      </c>
      <c r="G45" s="28"/>
      <c r="H45" s="201"/>
      <c r="I45" s="202"/>
      <c r="J45" s="202"/>
      <c r="K45" s="202"/>
      <c r="L45" s="202"/>
      <c r="M45" s="203"/>
      <c r="O45" s="11"/>
      <c r="AC45" s="70"/>
      <c r="AD45" s="70"/>
      <c r="AE45" s="70"/>
      <c r="AF45" s="70"/>
      <c r="AG45" s="70"/>
    </row>
    <row r="46" spans="2:33" ht="21.1" customHeight="1" x14ac:dyDescent="0.3">
      <c r="B46" s="52">
        <f t="shared" si="0"/>
        <v>6</v>
      </c>
      <c r="C46" s="29">
        <v>324</v>
      </c>
      <c r="D46" s="110">
        <v>26</v>
      </c>
      <c r="E46" s="110">
        <v>13</v>
      </c>
      <c r="F46" s="110">
        <v>3</v>
      </c>
      <c r="G46" s="28"/>
      <c r="H46" s="201"/>
      <c r="I46" s="202"/>
      <c r="J46" s="202"/>
      <c r="K46" s="202"/>
      <c r="L46" s="202"/>
      <c r="M46" s="203"/>
      <c r="AC46" s="70"/>
      <c r="AD46" s="70"/>
      <c r="AE46" s="70"/>
      <c r="AF46" s="70"/>
      <c r="AG46" s="70"/>
    </row>
    <row r="47" spans="2:33" ht="21.1" customHeight="1" x14ac:dyDescent="0.3">
      <c r="B47" s="52">
        <f t="shared" si="0"/>
        <v>7</v>
      </c>
      <c r="C47" s="29">
        <v>324</v>
      </c>
      <c r="D47" s="110">
        <v>30</v>
      </c>
      <c r="E47" s="110">
        <v>13</v>
      </c>
      <c r="F47" s="110">
        <v>3</v>
      </c>
      <c r="G47" s="28"/>
      <c r="H47" s="201"/>
      <c r="I47" s="202"/>
      <c r="J47" s="202"/>
      <c r="K47" s="202"/>
      <c r="L47" s="202"/>
      <c r="M47" s="203"/>
      <c r="AC47" s="70"/>
      <c r="AD47" s="70"/>
      <c r="AE47" s="70"/>
      <c r="AF47" s="70"/>
      <c r="AG47" s="70"/>
    </row>
    <row r="48" spans="2:33" ht="21.1" customHeight="1" x14ac:dyDescent="0.3">
      <c r="B48" s="52">
        <f t="shared" si="0"/>
        <v>8</v>
      </c>
      <c r="C48" s="29">
        <v>324</v>
      </c>
      <c r="D48" s="110">
        <v>28</v>
      </c>
      <c r="E48" s="110">
        <v>13</v>
      </c>
      <c r="F48" s="110">
        <v>3</v>
      </c>
      <c r="G48" s="28"/>
      <c r="H48" s="204"/>
      <c r="I48" s="205"/>
      <c r="J48" s="205"/>
      <c r="K48" s="205"/>
      <c r="L48" s="205"/>
      <c r="M48" s="206"/>
      <c r="AC48" s="70"/>
      <c r="AD48" s="70"/>
      <c r="AE48" s="70"/>
      <c r="AF48" s="70"/>
      <c r="AG48" s="70"/>
    </row>
    <row r="49" spans="2:33" ht="21.1" customHeight="1" x14ac:dyDescent="0.3">
      <c r="B49" s="52">
        <f t="shared" si="0"/>
        <v>9</v>
      </c>
      <c r="C49" s="29">
        <v>324</v>
      </c>
      <c r="D49" s="110">
        <v>28</v>
      </c>
      <c r="E49" s="110">
        <v>12</v>
      </c>
      <c r="F49" s="110">
        <v>3</v>
      </c>
      <c r="G49" s="28"/>
      <c r="AC49" s="70"/>
      <c r="AD49" s="70"/>
      <c r="AE49" s="70"/>
      <c r="AF49" s="70"/>
      <c r="AG49" s="70"/>
    </row>
    <row r="50" spans="2:33" ht="21.1" customHeight="1" x14ac:dyDescent="0.3">
      <c r="B50" s="52">
        <f t="shared" si="0"/>
        <v>10</v>
      </c>
      <c r="C50" s="29">
        <v>324</v>
      </c>
      <c r="D50" s="110">
        <v>28</v>
      </c>
      <c r="E50" s="110">
        <v>11</v>
      </c>
      <c r="F50" s="110">
        <v>3</v>
      </c>
      <c r="G50" s="28"/>
      <c r="H50" s="142" t="s">
        <v>190</v>
      </c>
      <c r="I50" s="143"/>
      <c r="J50" s="143"/>
      <c r="K50" s="143"/>
      <c r="L50" s="143"/>
      <c r="M50" s="144"/>
    </row>
    <row r="51" spans="2:33" ht="21.1" customHeight="1" x14ac:dyDescent="0.3">
      <c r="B51" s="52">
        <f t="shared" si="0"/>
        <v>11</v>
      </c>
      <c r="C51" s="51"/>
      <c r="D51" s="61"/>
      <c r="E51" s="61"/>
      <c r="F51" s="62"/>
      <c r="G51" s="28"/>
      <c r="H51" s="207" t="s">
        <v>201</v>
      </c>
      <c r="I51" s="208"/>
      <c r="J51" s="208"/>
      <c r="K51" s="208"/>
      <c r="L51" s="208"/>
      <c r="M51" s="209"/>
    </row>
    <row r="52" spans="2:33" ht="21.1" customHeight="1" x14ac:dyDescent="0.3">
      <c r="B52" s="52">
        <f t="shared" si="0"/>
        <v>12</v>
      </c>
      <c r="C52" s="51"/>
      <c r="D52" s="61"/>
      <c r="E52" s="61"/>
      <c r="F52" s="62"/>
      <c r="G52" s="28"/>
      <c r="H52" s="210"/>
      <c r="I52" s="211"/>
      <c r="J52" s="211"/>
      <c r="K52" s="211"/>
      <c r="L52" s="211"/>
      <c r="M52" s="212"/>
    </row>
    <row r="53" spans="2:33" ht="21.1" customHeight="1" x14ac:dyDescent="0.3">
      <c r="B53" s="52">
        <f t="shared" si="0"/>
        <v>13</v>
      </c>
      <c r="C53" s="51"/>
      <c r="D53" s="61"/>
      <c r="E53" s="61"/>
      <c r="F53" s="62"/>
      <c r="G53" s="28"/>
      <c r="H53" s="210"/>
      <c r="I53" s="211"/>
      <c r="J53" s="211"/>
      <c r="K53" s="211"/>
      <c r="L53" s="211"/>
      <c r="M53" s="212"/>
    </row>
    <row r="54" spans="2:33" ht="21.1" customHeight="1" x14ac:dyDescent="0.3">
      <c r="B54" s="52">
        <f t="shared" si="0"/>
        <v>14</v>
      </c>
      <c r="C54" s="51"/>
      <c r="D54" s="61"/>
      <c r="E54" s="61"/>
      <c r="F54" s="62"/>
      <c r="G54" s="28"/>
      <c r="H54" s="210"/>
      <c r="I54" s="211"/>
      <c r="J54" s="211"/>
      <c r="K54" s="211"/>
      <c r="L54" s="211"/>
      <c r="M54" s="212"/>
    </row>
    <row r="55" spans="2:33" ht="21.1" customHeight="1" x14ac:dyDescent="0.3">
      <c r="B55" s="52">
        <f t="shared" si="0"/>
        <v>15</v>
      </c>
      <c r="C55" s="51"/>
      <c r="D55" s="61"/>
      <c r="E55" s="61"/>
      <c r="F55" s="62"/>
      <c r="G55" s="28"/>
      <c r="H55" s="210"/>
      <c r="I55" s="211"/>
      <c r="J55" s="211"/>
      <c r="K55" s="211"/>
      <c r="L55" s="211"/>
      <c r="M55" s="212"/>
    </row>
    <row r="56" spans="2:33" ht="21.1" customHeight="1" x14ac:dyDescent="0.3">
      <c r="B56" s="52">
        <f t="shared" si="0"/>
        <v>16</v>
      </c>
      <c r="C56" s="51"/>
      <c r="D56" s="61"/>
      <c r="E56" s="61"/>
      <c r="F56" s="62"/>
      <c r="G56" s="28"/>
      <c r="H56" s="210"/>
      <c r="I56" s="211"/>
      <c r="J56" s="211"/>
      <c r="K56" s="211"/>
      <c r="L56" s="211"/>
      <c r="M56" s="212"/>
      <c r="P56"/>
      <c r="Q56"/>
      <c r="R56"/>
      <c r="S56"/>
    </row>
    <row r="57" spans="2:33" ht="21.1" customHeight="1" x14ac:dyDescent="0.3">
      <c r="B57" s="52">
        <f t="shared" si="0"/>
        <v>17</v>
      </c>
      <c r="C57" s="51"/>
      <c r="D57" s="61"/>
      <c r="E57" s="61"/>
      <c r="F57" s="62"/>
      <c r="G57" s="28"/>
      <c r="H57" s="210"/>
      <c r="I57" s="211"/>
      <c r="J57" s="211"/>
      <c r="K57" s="211"/>
      <c r="L57" s="211"/>
      <c r="M57" s="212"/>
      <c r="P57"/>
      <c r="Q57"/>
      <c r="R57"/>
      <c r="S57"/>
    </row>
    <row r="58" spans="2:33" ht="21.1" customHeight="1" x14ac:dyDescent="0.3">
      <c r="B58" s="52">
        <f t="shared" si="0"/>
        <v>18</v>
      </c>
      <c r="C58" s="51"/>
      <c r="D58" s="61"/>
      <c r="E58" s="61"/>
      <c r="F58" s="62"/>
      <c r="G58" s="28"/>
      <c r="H58" s="210"/>
      <c r="I58" s="211"/>
      <c r="J58" s="211"/>
      <c r="K58" s="211"/>
      <c r="L58" s="211"/>
      <c r="M58" s="212"/>
      <c r="P58"/>
      <c r="Q58"/>
      <c r="R58"/>
      <c r="S58"/>
    </row>
    <row r="59" spans="2:33" ht="21.1" customHeight="1" x14ac:dyDescent="0.3">
      <c r="B59" s="52">
        <f t="shared" si="0"/>
        <v>19</v>
      </c>
      <c r="C59" s="51"/>
      <c r="D59" s="61"/>
      <c r="E59" s="61"/>
      <c r="F59" s="62"/>
      <c r="G59" s="28"/>
      <c r="H59" s="210"/>
      <c r="I59" s="211"/>
      <c r="J59" s="211"/>
      <c r="K59" s="211"/>
      <c r="L59" s="211"/>
      <c r="M59" s="212"/>
      <c r="P59"/>
      <c r="Q59"/>
      <c r="R59"/>
      <c r="S59"/>
    </row>
    <row r="60" spans="2:33" ht="21.1" customHeight="1" x14ac:dyDescent="0.3">
      <c r="B60" s="52">
        <f t="shared" si="0"/>
        <v>20</v>
      </c>
      <c r="C60" s="51"/>
      <c r="D60" s="61"/>
      <c r="E60" s="61"/>
      <c r="F60" s="62"/>
      <c r="G60" s="20"/>
      <c r="H60" s="210"/>
      <c r="I60" s="211"/>
      <c r="J60" s="211"/>
      <c r="K60" s="211"/>
      <c r="L60" s="211"/>
      <c r="M60" s="212"/>
      <c r="P60"/>
      <c r="Q60"/>
      <c r="R60"/>
      <c r="S60"/>
    </row>
    <row r="61" spans="2:33" ht="21.1" customHeight="1" x14ac:dyDescent="0.3">
      <c r="B61" s="58" t="s">
        <v>45</v>
      </c>
      <c r="C61" s="53">
        <f>IF(COUNT(C41:C60)=0,"No Data",AVERAGE(C41:C60))</f>
        <v>324</v>
      </c>
      <c r="D61" s="63">
        <f>IF(COUNT(D41:D60)=0,"No Data",AVERAGE(D41:D60))</f>
        <v>27.8</v>
      </c>
      <c r="E61" s="63">
        <f>IF(COUNT(E41:E60)=0,"No Data",AVERAGE(E41:E60))</f>
        <v>12.9</v>
      </c>
      <c r="F61" s="64">
        <f>IF(COUNT(F41:F60)=0,"No Data",AVERAGE(F41:F60))</f>
        <v>3</v>
      </c>
      <c r="G61" s="20"/>
      <c r="H61" s="210"/>
      <c r="I61" s="211"/>
      <c r="J61" s="211"/>
      <c r="K61" s="211"/>
      <c r="L61" s="211"/>
      <c r="M61" s="212"/>
      <c r="P61"/>
      <c r="Q61"/>
      <c r="R61"/>
      <c r="S61"/>
    </row>
    <row r="62" spans="2:33" ht="21.1" customHeight="1" thickBot="1" x14ac:dyDescent="0.35">
      <c r="B62" s="145" t="s">
        <v>46</v>
      </c>
      <c r="C62" s="146"/>
      <c r="D62" s="65">
        <f>IF(OR(ISBLANK(D32),ISBLANK(D33),ISBLANK(D34)),"No Span",IF(OR(ISBLANK(D35),ISBLANK(D36)),"No Zero",IF(COUNT(D41:D60)=0,"No Data",(D61-((D35+D36)/2))*(D32/(((D33+D34)/2)-(D35+D36)/2)))))</f>
        <v>29.967251461988312</v>
      </c>
      <c r="E62" s="65">
        <f>IF(OR(ISBLANK(E32),ISBLANK(E33),ISBLANK(E34)),"No Span",IF(OR(ISBLANK(E35),ISBLANK(E36)),"No Zero",IF(COUNT(E41:E60)=0,"No Data",(E61-((E35+E36)/2))*(E32/(((E33+E34)/2)-(E35+E36)/2)))))</f>
        <v>13.453308128544425</v>
      </c>
      <c r="F62" s="64">
        <f>IF(OR(ISBLANK(F32),ISBLANK(F33),ISBLANK(F34)),"No Span",IF(OR(ISBLANK(F35),ISBLANK(F36)),"No Zero",IF(COUNT(F41:F60)=0,"No Data",(F61-((F35+F36)/2))*(F32/(((F33+F34)/2)-(F35+F36)/2)))))</f>
        <v>2.9641826923076926</v>
      </c>
      <c r="G62" s="30"/>
      <c r="H62" s="210"/>
      <c r="I62" s="211"/>
      <c r="J62" s="211"/>
      <c r="K62" s="211"/>
      <c r="L62" s="211"/>
      <c r="M62" s="212"/>
      <c r="P62"/>
      <c r="Q62"/>
      <c r="R62"/>
      <c r="S62"/>
    </row>
    <row r="63" spans="2:33" ht="21.1" customHeight="1" thickBot="1" x14ac:dyDescent="0.35">
      <c r="B63" s="147" t="s">
        <v>47</v>
      </c>
      <c r="C63" s="148"/>
      <c r="D63" s="66">
        <f>IF(OR(ISBLANK(D32),ISBLANK(D33),ISBLANK(D34)),"No Span",IF(OR(ISBLANK(D35),ISBLANK(D36)),"No Zero",IF(COUNT(D41:D60)=0,"No Data",IF(ISBLANK($F$28),"No O₂ Corr",IF(COUNT($F41:$F60)=0,"No O₂ Data",D62*(20.9-$F$28)/(20.9-$F$62))))))</f>
        <v>29.907407728753672</v>
      </c>
      <c r="E63" s="66">
        <f>IF(OR(ISBLANK(E32),ISBLANK(E33),ISBLANK(E34)),"No Span",IF(OR(ISBLANK(E35),ISBLANK(E36)),"No Zero",IF(COUNT(E41:E60)=0,"No Data",IF(ISBLANK($F$28),"No O₂ Corr",IF(COUNT($F41:$F60)=0,"No O₂ Data",E62*(20.9-$F$28)/(20.9-$F$62))))))</f>
        <v>13.426442261856941</v>
      </c>
      <c r="F63" s="54"/>
      <c r="H63" s="213"/>
      <c r="I63" s="214"/>
      <c r="J63" s="214"/>
      <c r="K63" s="214"/>
      <c r="L63" s="214"/>
      <c r="M63" s="215"/>
      <c r="P63"/>
      <c r="Q63"/>
      <c r="R63"/>
      <c r="S63"/>
    </row>
    <row r="64" spans="2:33" x14ac:dyDescent="0.3">
      <c r="B64"/>
      <c r="C64"/>
      <c r="D64"/>
      <c r="E64"/>
      <c r="F64"/>
      <c r="G64" s="69"/>
      <c r="H64" s="116"/>
      <c r="I64" s="116"/>
      <c r="J64" s="116"/>
      <c r="K64" s="116"/>
      <c r="L64" s="116"/>
      <c r="M64" s="116"/>
      <c r="P64"/>
      <c r="Q64"/>
      <c r="R64"/>
      <c r="S64"/>
    </row>
    <row r="65" spans="2:13" ht="21.1" customHeight="1" x14ac:dyDescent="0.3">
      <c r="B65" s="87" t="s">
        <v>48</v>
      </c>
      <c r="C65" s="69"/>
      <c r="D65" s="69"/>
      <c r="E65" s="69"/>
      <c r="F65" s="69"/>
      <c r="M65" s="67" t="s">
        <v>197</v>
      </c>
    </row>
    <row r="66" spans="2:13" ht="21.1" customHeight="1" x14ac:dyDescent="0.3"/>
    <row r="67" spans="2:13" ht="21.1" customHeight="1" x14ac:dyDescent="0.3">
      <c r="H67" s="69"/>
      <c r="I67" s="69"/>
      <c r="J67" s="69"/>
      <c r="K67" s="69"/>
      <c r="L67" s="69"/>
      <c r="M67" s="69"/>
    </row>
    <row r="68" spans="2:13" x14ac:dyDescent="0.3">
      <c r="D68" s="31"/>
      <c r="E68" s="31"/>
    </row>
    <row r="79" spans="2:13" ht="21.1" customHeight="1" x14ac:dyDescent="0.3"/>
  </sheetData>
  <mergeCells count="33">
    <mergeCell ref="D13:F13"/>
    <mergeCell ref="D14:F14"/>
    <mergeCell ref="D15:F15"/>
    <mergeCell ref="D16:F16"/>
    <mergeCell ref="B63:C63"/>
    <mergeCell ref="B28:C28"/>
    <mergeCell ref="B30:C31"/>
    <mergeCell ref="D30:D31"/>
    <mergeCell ref="E30:E31"/>
    <mergeCell ref="F30:F31"/>
    <mergeCell ref="B62:C62"/>
    <mergeCell ref="D18:F18"/>
    <mergeCell ref="D7:F7"/>
    <mergeCell ref="D8:F8"/>
    <mergeCell ref="D9:F9"/>
    <mergeCell ref="D10:F10"/>
    <mergeCell ref="D11:F11"/>
    <mergeCell ref="B1:M1"/>
    <mergeCell ref="D3:F3"/>
    <mergeCell ref="L3:M3"/>
    <mergeCell ref="D5:F5"/>
    <mergeCell ref="D6:F6"/>
    <mergeCell ref="H36:M48"/>
    <mergeCell ref="H50:M50"/>
    <mergeCell ref="H51:M63"/>
    <mergeCell ref="H5:M23"/>
    <mergeCell ref="H25:M26"/>
    <mergeCell ref="H30:L30"/>
    <mergeCell ref="H32:M33"/>
    <mergeCell ref="H35:M35"/>
    <mergeCell ref="H27:L27"/>
    <mergeCell ref="H28:L28"/>
    <mergeCell ref="H29:L29"/>
  </mergeCells>
  <conditionalFormatting sqref="D63:E63">
    <cfRule type="cellIs" dxfId="0" priority="1" stopIfTrue="1" operator="greaterThan">
      <formula>$D$28</formula>
    </cfRule>
  </conditionalFormatting>
  <dataValidations count="28">
    <dataValidation allowBlank="1" showInputMessage="1" showErrorMessage="1" prompt="For the O₂ zero, use your NOₓ/CO span gas cylinder, which should have zero oxygen" sqref="F35"/>
    <dataValidation allowBlank="1" showInputMessage="1" showErrorMessage="1" prompt="This should typically be 20.9 for ambient, unless you have an O₂ standard" sqref="F32"/>
    <dataValidation allowBlank="1" showInputMessage="1" showErrorMessage="1" prompt="Enter the CO concentration from the span gas cylinder" sqref="E32"/>
    <dataValidation allowBlank="1" showInputMessage="1" showErrorMessage="1" prompt="Enter the NOₓ concentration from the span gas cylinder" sqref="D32"/>
    <dataValidation type="decimal" allowBlank="1" showInputMessage="1" showErrorMessage="1" error="Values must be greater than zero. Be sure not to enter a &quot;%&quot; into the cell, as excel treats it as less than one. For example, for 3% enter only 3." prompt="Enter the O₂ correction from the Air Discharge Permit. Typically this is 3% for natural gas or 7% for fuel oil._x000a__x000a_If there are questions, call SWCAA" sqref="F28">
      <formula1>3</formula1>
      <formula2>100</formula2>
    </dataValidation>
    <dataValidation allowBlank="1" showInputMessage="1" showErrorMessage="1" prompt="Enter the CO limit in ppm._x000a__x000a_Note, leave blank if there is no ppm limit (e.g only a lb/hr or ton/yr limit)" sqref="E28"/>
    <dataValidation allowBlank="1" showInputMessage="1" showErrorMessage="1" prompt="Enter the NOₓ limit in ppm._x000a__x000a_Note, leave blank if there is no ppm limit (e.g only a lb/hr or ton/yr limit)" sqref="D28"/>
    <dataValidation allowBlank="1" showInputMessage="1" showErrorMessage="1" prompt="Enter the Air Discharge Permit number" sqref="B28:C28"/>
    <dataValidation allowBlank="1" showInputMessage="1" showErrorMessage="1" prompt="Enter the time that the post-test calibration was performed" sqref="E23"/>
    <dataValidation allowBlank="1" showInputMessage="1" showErrorMessage="1" prompt="Enter the time that the pre-test calibration was performed" sqref="E22"/>
    <dataValidation allowBlank="1" showInputMessage="1" showErrorMessage="1" prompt="Enter the firing rate of the unit while it was being monitored. If this is a calculated value, include the calculations in the notes" sqref="D20"/>
    <dataValidation allowBlank="1" showInputMessage="1" showErrorMessage="1" prompt="Enter the design or maximum firing rate for the unit. This information may be in the manufacturer's data sheet or in the Technical Support Document" sqref="D19"/>
    <dataValidation allowBlank="1" showInputMessage="1" showErrorMessage="1" prompt="Enter the model number of the boiler, heater, or other combustion unit being monitored._x000a__x000a_Verify this information from the Technical Support Document for the facility's Air Discharge Permit. " sqref="D7:F7"/>
    <dataValidation allowBlank="1" showInputMessage="1" showErrorMessage="1" prompt="Enter the manufacturer name of the boiler, heater, or other combustion unit being monitored._x000a__x000a_Verify this information from the Technical Support Document for the facility's Air Discharge Permit. " sqref="D6:F6"/>
    <dataValidation allowBlank="1" showInputMessage="1" showErrorMessage="1" prompt="Enter the name of the person perfoming the emission monitoring" sqref="D14:F14"/>
    <dataValidation allowBlank="1" showInputMessage="1" showErrorMessage="1" prompt="Enter the name of the company performing the emission monitoring" sqref="D13:F13"/>
    <dataValidation allowBlank="1" showInputMessage="1" showErrorMessage="1" prompt="Enter the burner serial number._x000a__x000a_Verify this information from the Technical Support Document for the facility's Air Discharge Permit. " sqref="D11:F11"/>
    <dataValidation allowBlank="1" showInputMessage="1" showErrorMessage="1" prompt="Enter the burner model number._x000a__x000a_Verify this information from the Technical Support Document for the facility's Air Discharge Permit. " sqref="D10:F10"/>
    <dataValidation allowBlank="1" showInputMessage="1" showErrorMessage="1" prompt="Enter the burner manufacturer name._x000a__x000a_Verify this information from the Technical Support Document for the facility's Air Discharge Permit. " sqref="D9:F9"/>
    <dataValidation allowBlank="1" showInputMessage="1" showErrorMessage="1" prompt="Enter the serial number of the boiler, heater, or other combustion unit being monitored._x000a__x000a_Verify this information from the Technical Support Document for the facility's Air Discharge Permit. " sqref="D8:F8"/>
    <dataValidation allowBlank="1" showInputMessage="1" showErrorMessage="1" prompt="Enter the model number of the combustion analyzer" sqref="D16:F16"/>
    <dataValidation allowBlank="1" showInputMessage="1" showErrorMessage="1" prompt="Enter the manufacturer name of the combustion analyzer" sqref="D15:F15"/>
    <dataValidation allowBlank="1" showInputMessage="1" showErrorMessage="1" prompt="Enter the name of the Facility" sqref="D3:F3"/>
    <dataValidation allowBlank="1" showInputMessage="1" showErrorMessage="1" prompt="Enter the Emission Unit ID from the Air Discharge Permit for the unit that is being tuned." sqref="D5:F5"/>
    <dataValidation allowBlank="1" showInputMessage="1" showErrorMessage="1" promptTitle="[40 CFR 63.11223(b)(4)]" prompt="Optimize total emissions of CO. This optimization should be consistent with the manufacturer's specifications, if available, and with any nitrogen oxide requirement to which the unit is subject" sqref="N29"/>
    <dataValidation allowBlank="1" showInputMessage="1" showErrorMessage="1" promptTitle="[40 CFR 63.11223(b)(3)]" prompt="Inspect the system controlling the air-to-fuel ratio, as applicable, and ensure that it is correctly calibrated and functioning properly (you may delay the inspection until the next scheduled unit shutdown, not to exceed 36 mo from the previous inspection" sqref="N28"/>
    <dataValidation allowBlank="1" showInputMessage="1" showErrorMessage="1" promptTitle="[40 CFR 63.11223(b)(1)]" prompt="As applicable, inspect the burner, and clean or replace any components of the burner as necessary (you may delay the burner inspection until the next scheduled unit shutdown, not to exceed 36 months from the previous inspection)" sqref="N26"/>
    <dataValidation allowBlank="1" showInputMessage="1" showErrorMessage="1" promptTitle="[40 CFR 63.11223(b)(2)]" prompt="Inspect the flame pattern, as applicable, and adjust the burner as necessary to optimize the flame pattern. The adjustment should be consistent with the manufacturer's specifications, if available" sqref="N27"/>
  </dataValidations>
  <printOptions horizontalCentered="1" verticalCentered="1"/>
  <pageMargins left="0.3" right="0.3" top="0.3" bottom="0.3" header="0" footer="0"/>
  <pageSetup scale="5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48"/>
  <sheetViews>
    <sheetView topLeftCell="A11" workbookViewId="0">
      <selection activeCell="B20" sqref="B20"/>
    </sheetView>
  </sheetViews>
  <sheetFormatPr defaultRowHeight="14.3" x14ac:dyDescent="0.25"/>
  <cols>
    <col min="2" max="2" width="12" customWidth="1"/>
    <col min="3" max="3" width="125.75" customWidth="1"/>
    <col min="14" max="14" width="37.25" bestFit="1" customWidth="1"/>
    <col min="15" max="15" width="10.75" bestFit="1" customWidth="1"/>
    <col min="17" max="17" width="21.375" bestFit="1" customWidth="1"/>
    <col min="18" max="18" width="15.375" bestFit="1" customWidth="1"/>
  </cols>
  <sheetData>
    <row r="1" spans="1:19" ht="15.65" x14ac:dyDescent="0.25">
      <c r="B1" s="71"/>
      <c r="D1" s="71"/>
      <c r="E1" s="71"/>
      <c r="F1" s="71"/>
      <c r="G1" s="71"/>
      <c r="H1" s="71"/>
      <c r="I1" s="71"/>
      <c r="J1" s="71"/>
      <c r="K1" s="71"/>
    </row>
    <row r="2" spans="1:19" ht="15.65" x14ac:dyDescent="0.25">
      <c r="B2" s="71"/>
      <c r="D2" s="71"/>
      <c r="E2" s="71"/>
      <c r="F2" s="71"/>
      <c r="G2" s="71"/>
      <c r="H2" s="71"/>
      <c r="I2" s="71"/>
      <c r="J2" s="71"/>
      <c r="K2" s="71"/>
    </row>
    <row r="3" spans="1:19" ht="19.05" thickBot="1" x14ac:dyDescent="0.35">
      <c r="B3" s="79" t="s">
        <v>148</v>
      </c>
      <c r="C3" s="80"/>
      <c r="D3" s="71"/>
      <c r="E3" s="71"/>
      <c r="F3" s="71"/>
      <c r="G3" s="71"/>
      <c r="H3" s="71"/>
      <c r="I3" s="71"/>
      <c r="J3" s="71"/>
      <c r="K3" s="71"/>
    </row>
    <row r="4" spans="1:19" ht="47.55" x14ac:dyDescent="0.3">
      <c r="A4" s="78" t="s">
        <v>149</v>
      </c>
      <c r="B4" s="78" t="s">
        <v>147</v>
      </c>
      <c r="C4" s="78" t="s">
        <v>146</v>
      </c>
      <c r="D4" s="71" t="s">
        <v>145</v>
      </c>
      <c r="E4" s="71"/>
      <c r="F4" s="75"/>
      <c r="G4" s="75"/>
      <c r="H4" s="75"/>
      <c r="I4" s="75"/>
      <c r="J4" s="75"/>
      <c r="K4" s="75"/>
      <c r="L4" s="81"/>
      <c r="N4" s="89" t="s">
        <v>4</v>
      </c>
      <c r="O4" s="90" t="s">
        <v>5</v>
      </c>
      <c r="P4" s="91" t="s">
        <v>130</v>
      </c>
      <c r="Q4" s="6"/>
      <c r="R4" s="98" t="s">
        <v>188</v>
      </c>
    </row>
    <row r="5" spans="1:19" ht="18.350000000000001" x14ac:dyDescent="0.3">
      <c r="A5" s="76">
        <v>1</v>
      </c>
      <c r="B5" s="76">
        <f>IF(OR(Messages!$S$10="No",'Monitoring Data Sheet'!D28="",AND('Monitoring Data Sheet'!D61&lt;'Monitoring Data Sheet'!D32,'Monitoring Data Sheet'!D32&lt;'Monitoring Data Sheet'!D28)),0,IF(OR(NOT(OR('Monitoring Data Sheet'!D32/2&gt;'Monitoring Data Sheet'!D28, 'Monitoring Data Sheet'!D32*2&lt;'Monitoring Data Sheet'!D28)),NOT(OR('Monitoring Data Sheet'!D32/2&gt;'Monitoring Data Sheet'!D61,'Monitoring Data Sheet'!D32*2&lt;'Monitoring Data Sheet'!D61))),0,1))</f>
        <v>0</v>
      </c>
      <c r="C5" s="77" t="s">
        <v>150</v>
      </c>
      <c r="D5" s="226" t="str">
        <f>IF(B5=1,C5&amp;CHAR(10),"")&amp;IF(B6=1,C6&amp;CHAR(10),"")&amp;IF(B7=1,C7&amp;CHAR(10),"")&amp;IF(B8=1,C8&amp;CHAR(10),"")&amp;IF(B9=1,C9&amp;CHAR(10),"")&amp;IF(B10=1,C10&amp;CHAR(10),"")&amp;IF(B11=1,C11&amp;CHAR(10),"")&amp;IF(B12=1,C12&amp;CHAR(10),"")&amp;IF(B13=1,C13&amp;CHAR(10),"")&amp;IF(B14=1,C14&amp;CHAR(10),"")&amp;IF(B15=1,C15&amp;CHAR(10),"")&amp;IF(B16=1,C16&amp;CHAR(10),"")&amp;IF(B17=1,C17&amp;CHAR(10),"")&amp;IF(B18=1,C18&amp;CHAR(10),"")&amp;IF(B19=1,C19&amp;CHAR(10),"")&amp;IF(B20=1,C20&amp;CHAR(10),"")&amp;IF(B21=1,C21&amp;CHAR(10),"")&amp;IF(B22=1,C22&amp;CHAR(10),"")&amp;IF(B23=1,C23&amp;CHAR(10),"")&amp;IF(B24=1,C24&amp;CHAR(10),"")&amp;IF(B25=1,C25&amp;CHAR(10),"")&amp;IF(B26=1,C26&amp;CHAR(10),"")&amp;IF(B27=1,C27&amp;CHAR(10),"")&amp;IF(B28=1,C28&amp;CHAR(10),"")&amp;IF(B29=1,C29&amp;CHAR(10),"")&amp;IF(B30=1,C30&amp;CHAR(10),"")&amp;IF(B31=1,C31&amp;CHAR(10),"")&amp;IF(B32=1,C32&amp;CHAR(10),"")&amp;IF(B33=1,C33&amp;CHAR(10),"")&amp;IF(B34=1,C34&amp;CHAR(10),"")&amp;IF(B35=1,C35&amp;CHAR(10),"")&amp;IF(B36=1,C36&amp;CHAR(10),"")&amp;IF(B37=1,C37&amp;CHAR(10),"")&amp;IF(B38=1,C38&amp;CHAR(10),"")&amp;IF(B39=1,C39&amp;CHAR(10),"")&amp;IF(B40=1,C40&amp;CHAR(10),"")&amp;IF(B41=1,C41&amp;CHAR(10),"")&amp;IF(B42=1,C42&amp;CHAR(10),"")&amp;IF(B43=1,C43&amp;CHAR(10),"")&amp;IF(B44=1,C44&amp;CHAR(10),"")</f>
        <v/>
      </c>
      <c r="E5" s="226"/>
      <c r="F5" s="226"/>
      <c r="G5" s="226"/>
      <c r="H5" s="226"/>
      <c r="I5" s="226"/>
      <c r="J5" s="226"/>
      <c r="K5" s="226"/>
      <c r="N5" s="92"/>
      <c r="O5" s="93"/>
      <c r="P5" s="94"/>
      <c r="Q5" t="s">
        <v>189</v>
      </c>
      <c r="R5" s="99"/>
      <c r="S5" t="s">
        <v>189</v>
      </c>
    </row>
    <row r="6" spans="1:19" ht="18.350000000000001" x14ac:dyDescent="0.3">
      <c r="A6" s="76">
        <v>2</v>
      </c>
      <c r="B6" s="76">
        <f>IF(OR(OR(Messages!$S$10="No",'Monitoring Data Sheet'!E28="",AND('Monitoring Data Sheet'!E61&lt;'Monitoring Data Sheet'!E32,'Monitoring Data Sheet'!E32&lt;'Monitoring Data Sheet'!E28)),OR(NOT(OR('Monitoring Data Sheet'!E32/2&gt;'Monitoring Data Sheet'!E28, 'Monitoring Data Sheet'!E32*2&lt;'Monitoring Data Sheet'!E28)),NOT(OR('Monitoring Data Sheet'!E32/2&gt;'Monitoring Data Sheet'!E61,'Monitoring Data Sheet'!E32*2&lt;'Monitoring Data Sheet'!E61)))),0,1)</f>
        <v>0</v>
      </c>
      <c r="C6" s="77" t="s">
        <v>151</v>
      </c>
      <c r="D6" s="226"/>
      <c r="E6" s="226"/>
      <c r="F6" s="226"/>
      <c r="G6" s="226"/>
      <c r="H6" s="226"/>
      <c r="I6" s="226"/>
      <c r="J6" s="226"/>
      <c r="K6" s="226"/>
      <c r="N6" s="92" t="s">
        <v>25</v>
      </c>
      <c r="O6" s="93">
        <v>8710</v>
      </c>
      <c r="P6" s="94">
        <v>1</v>
      </c>
      <c r="R6" s="100" t="s">
        <v>7</v>
      </c>
    </row>
    <row r="7" spans="1:19" ht="19.05" thickBot="1" x14ac:dyDescent="0.35">
      <c r="A7" s="76">
        <v>3</v>
      </c>
      <c r="B7" s="76">
        <f>IF(ABS('Monitoring Data Sheet'!D34-'Monitoring Data Sheet'!D33)&lt;=0.1*'Monitoring Data Sheet'!D33,0,1)</f>
        <v>0</v>
      </c>
      <c r="C7" s="77" t="s">
        <v>152</v>
      </c>
      <c r="D7" s="226"/>
      <c r="E7" s="226"/>
      <c r="F7" s="226"/>
      <c r="G7" s="226"/>
      <c r="H7" s="226"/>
      <c r="I7" s="226"/>
      <c r="J7" s="226"/>
      <c r="K7" s="226"/>
      <c r="N7" s="92" t="s">
        <v>23</v>
      </c>
      <c r="O7" s="93">
        <v>8710</v>
      </c>
      <c r="P7" s="94">
        <v>2</v>
      </c>
      <c r="Q7" s="1"/>
      <c r="R7" s="101" t="s">
        <v>9</v>
      </c>
    </row>
    <row r="8" spans="1:19" ht="18.350000000000001" x14ac:dyDescent="0.3">
      <c r="A8" s="76">
        <v>4</v>
      </c>
      <c r="B8" s="76">
        <f>IF(ABS('Monitoring Data Sheet'!D36-'Monitoring Data Sheet'!D35)&lt;=0.1*'Monitoring Data Sheet'!D33,0,1)</f>
        <v>0</v>
      </c>
      <c r="C8" s="77" t="s">
        <v>153</v>
      </c>
      <c r="D8" s="226"/>
      <c r="E8" s="226"/>
      <c r="F8" s="226"/>
      <c r="G8" s="226"/>
      <c r="H8" s="226"/>
      <c r="I8" s="226"/>
      <c r="J8" s="226"/>
      <c r="K8" s="226"/>
      <c r="N8" s="92" t="s">
        <v>12</v>
      </c>
      <c r="O8" s="93">
        <v>9190</v>
      </c>
      <c r="P8" s="94">
        <v>3</v>
      </c>
      <c r="Q8" s="1"/>
    </row>
    <row r="9" spans="1:19" ht="18.350000000000001" x14ac:dyDescent="0.3">
      <c r="A9" s="76">
        <v>5</v>
      </c>
      <c r="B9" s="76">
        <f>IF(ABS('Monitoring Data Sheet'!E34-'Monitoring Data Sheet'!E33)&lt;=0.1*'Monitoring Data Sheet'!E33,0,1)</f>
        <v>0</v>
      </c>
      <c r="C9" s="77" t="s">
        <v>154</v>
      </c>
      <c r="D9" s="226"/>
      <c r="E9" s="226"/>
      <c r="F9" s="226"/>
      <c r="G9" s="226"/>
      <c r="H9" s="226"/>
      <c r="I9" s="226"/>
      <c r="J9" s="226"/>
      <c r="K9" s="226"/>
      <c r="N9" s="92" t="s">
        <v>15</v>
      </c>
      <c r="O9" s="93">
        <v>9190</v>
      </c>
      <c r="P9" s="94">
        <v>4</v>
      </c>
      <c r="Q9" s="1"/>
    </row>
    <row r="10" spans="1:19" ht="18.350000000000001" x14ac:dyDescent="0.3">
      <c r="A10" s="76">
        <v>6</v>
      </c>
      <c r="B10" s="76">
        <f>IF(ABS('Monitoring Data Sheet'!E36-'Monitoring Data Sheet'!E35)&lt;=0.1*'Monitoring Data Sheet'!E33,0,1)</f>
        <v>0</v>
      </c>
      <c r="C10" s="77" t="s">
        <v>155</v>
      </c>
      <c r="D10" s="226"/>
      <c r="E10" s="226"/>
      <c r="F10" s="226"/>
      <c r="G10" s="226"/>
      <c r="H10" s="226"/>
      <c r="I10" s="226"/>
      <c r="J10" s="226"/>
      <c r="K10" s="226"/>
      <c r="N10" s="92" t="s">
        <v>6</v>
      </c>
      <c r="O10" s="93">
        <v>8611</v>
      </c>
      <c r="P10" s="94">
        <v>5</v>
      </c>
      <c r="Q10" s="1"/>
      <c r="R10" t="s">
        <v>210</v>
      </c>
      <c r="S10" t="s">
        <v>143</v>
      </c>
    </row>
    <row r="11" spans="1:19" ht="18.350000000000001" x14ac:dyDescent="0.3">
      <c r="A11" s="76">
        <v>7</v>
      </c>
      <c r="B11" s="76">
        <f>IF(ABS('Monitoring Data Sheet'!F34-'Monitoring Data Sheet'!F33)&lt;=0.1*'Monitoring Data Sheet'!F33,0,1)</f>
        <v>0</v>
      </c>
      <c r="C11" s="77" t="s">
        <v>160</v>
      </c>
      <c r="D11" s="226"/>
      <c r="E11" s="226"/>
      <c r="F11" s="226"/>
      <c r="G11" s="226"/>
      <c r="H11" s="226"/>
      <c r="I11" s="226"/>
      <c r="J11" s="226"/>
      <c r="K11" s="226"/>
      <c r="N11" s="92" t="s">
        <v>8</v>
      </c>
      <c r="O11" s="93">
        <v>9600</v>
      </c>
      <c r="P11" s="94">
        <v>5</v>
      </c>
      <c r="Q11" s="1"/>
    </row>
    <row r="12" spans="1:19" ht="18.350000000000001" x14ac:dyDescent="0.3">
      <c r="A12" s="76">
        <v>8</v>
      </c>
      <c r="B12" s="76">
        <f>IF(ABS('Monitoring Data Sheet'!F36-'Monitoring Data Sheet'!F35)&lt;=0.1*'Monitoring Data Sheet'!F33,0,1)</f>
        <v>0</v>
      </c>
      <c r="C12" s="77" t="s">
        <v>161</v>
      </c>
      <c r="D12" s="226"/>
      <c r="E12" s="226"/>
      <c r="F12" s="226"/>
      <c r="G12" s="226"/>
      <c r="H12" s="226"/>
      <c r="I12" s="226"/>
      <c r="J12" s="226"/>
      <c r="K12" s="226"/>
      <c r="N12" s="92" t="s">
        <v>11</v>
      </c>
      <c r="O12" s="93">
        <v>9780</v>
      </c>
      <c r="P12" s="94">
        <v>5</v>
      </c>
      <c r="Q12" s="1"/>
    </row>
    <row r="13" spans="1:19" ht="18.350000000000001" x14ac:dyDescent="0.3">
      <c r="A13" s="76">
        <v>9</v>
      </c>
      <c r="B13" s="76">
        <f>IF(ABS('Monitoring Data Sheet'!D33-'Monitoring Data Sheet'!D32)&lt;=(0.1*'Monitoring Data Sheet'!D32),0,1)</f>
        <v>0</v>
      </c>
      <c r="C13" s="77" t="s">
        <v>156</v>
      </c>
      <c r="D13" s="226"/>
      <c r="E13" s="226"/>
      <c r="F13" s="226"/>
      <c r="G13" s="226"/>
      <c r="H13" s="226"/>
      <c r="I13" s="226"/>
      <c r="J13" s="226"/>
      <c r="K13" s="226"/>
      <c r="N13" s="92" t="s">
        <v>14</v>
      </c>
      <c r="O13" s="93">
        <v>9450</v>
      </c>
      <c r="P13" s="94">
        <v>5</v>
      </c>
      <c r="Q13" s="1"/>
    </row>
    <row r="14" spans="1:19" ht="18.350000000000001" x14ac:dyDescent="0.3">
      <c r="A14" s="76">
        <v>10</v>
      </c>
      <c r="B14" s="76">
        <f>IF(ABS('Monitoring Data Sheet'!E33-'Monitoring Data Sheet'!E32)&lt;=(0.1*'Monitoring Data Sheet'!E32),0,1)</f>
        <v>0</v>
      </c>
      <c r="C14" s="77" t="s">
        <v>157</v>
      </c>
      <c r="D14" s="226"/>
      <c r="E14" s="226"/>
      <c r="F14" s="226"/>
      <c r="G14" s="226"/>
      <c r="H14" s="226"/>
      <c r="I14" s="226"/>
      <c r="J14" s="226"/>
      <c r="K14" s="226"/>
      <c r="N14" s="92" t="s">
        <v>16</v>
      </c>
      <c r="O14" s="93">
        <v>9190</v>
      </c>
      <c r="P14" s="94">
        <v>5</v>
      </c>
      <c r="Q14" s="1"/>
    </row>
    <row r="15" spans="1:19" ht="18.350000000000001" x14ac:dyDescent="0.3">
      <c r="A15" s="76">
        <v>11</v>
      </c>
      <c r="B15" s="76">
        <f>IF(ABS('Monitoring Data Sheet'!F33-'Monitoring Data Sheet'!F32)&lt;=(0.1*'Monitoring Data Sheet'!F32),0,1)</f>
        <v>0</v>
      </c>
      <c r="C15" s="77" t="s">
        <v>162</v>
      </c>
      <c r="G15" s="72" t="str">
        <f>"Total Fail Messages:"</f>
        <v>Total Fail Messages:</v>
      </c>
      <c r="H15" s="73">
        <f>COUNTIF(B5:B44,"=1")</f>
        <v>0</v>
      </c>
      <c r="N15" s="92" t="s">
        <v>18</v>
      </c>
      <c r="O15" s="93">
        <v>9600</v>
      </c>
      <c r="P15" s="94">
        <v>5</v>
      </c>
      <c r="Q15" s="1"/>
    </row>
    <row r="16" spans="1:19" ht="18.350000000000001" x14ac:dyDescent="0.3">
      <c r="A16" s="76">
        <v>12</v>
      </c>
      <c r="B16" s="76">
        <f>IF(ABS('Monitoring Data Sheet'!D35)&lt;=(0.1*'Monitoring Data Sheet'!D32),0,1)</f>
        <v>0</v>
      </c>
      <c r="C16" s="77" t="s">
        <v>158</v>
      </c>
      <c r="G16" s="74"/>
      <c r="H16" s="73"/>
      <c r="N16" s="92" t="s">
        <v>20</v>
      </c>
      <c r="O16" s="93">
        <v>9450</v>
      </c>
      <c r="P16" s="94">
        <v>5</v>
      </c>
      <c r="Q16" s="1"/>
    </row>
    <row r="17" spans="1:17" ht="18.350000000000001" x14ac:dyDescent="0.3">
      <c r="A17" s="76">
        <v>13</v>
      </c>
      <c r="B17" s="76">
        <f>IF(ABS('Monitoring Data Sheet'!E35)&lt;=(0.1*'Monitoring Data Sheet'!E32),0,1)</f>
        <v>0</v>
      </c>
      <c r="C17" s="77" t="s">
        <v>159</v>
      </c>
      <c r="G17" s="74"/>
      <c r="H17" s="73"/>
      <c r="N17" s="92" t="s">
        <v>22</v>
      </c>
      <c r="O17" s="93">
        <v>8710</v>
      </c>
      <c r="P17" s="94">
        <v>5</v>
      </c>
      <c r="Q17" s="1"/>
    </row>
    <row r="18" spans="1:17" ht="18.350000000000001" x14ac:dyDescent="0.3">
      <c r="A18" s="76">
        <v>14</v>
      </c>
      <c r="B18" s="76">
        <f>IF(ABS('Monitoring Data Sheet'!F35)&lt;=(0.1*'Monitoring Data Sheet'!F32),0,1)</f>
        <v>0</v>
      </c>
      <c r="C18" s="77" t="s">
        <v>163</v>
      </c>
      <c r="N18" s="92" t="s">
        <v>26</v>
      </c>
      <c r="O18" s="93">
        <v>8710</v>
      </c>
      <c r="P18" s="94">
        <v>5</v>
      </c>
      <c r="Q18" s="1"/>
    </row>
    <row r="19" spans="1:17" ht="18.350000000000001" x14ac:dyDescent="0.3">
      <c r="A19" s="76">
        <v>15</v>
      </c>
      <c r="B19" s="76">
        <f>IF(AND(ISBLANK('Monitoring Data Sheet'!D28),ISBLANK('Monitoring Data Sheet'!E28),ISBLANK('Monitoring Data Sheet'!F28)),0,IF(AND('Monitoring Data Sheet'!D28&gt;0,'Monitoring Data Sheet'!E28&gt;0,OR('Monitoring Data Sheet'!F28=0,ISBLANK('Monitoring Data Sheet'!F28))),1,0))</f>
        <v>0</v>
      </c>
      <c r="C19" s="77" t="s">
        <v>164</v>
      </c>
      <c r="N19" s="92" t="s">
        <v>129</v>
      </c>
      <c r="O19" s="93">
        <v>8710</v>
      </c>
      <c r="P19" s="94">
        <v>5</v>
      </c>
      <c r="Q19" s="1"/>
    </row>
    <row r="20" spans="1:17" ht="18.350000000000001" x14ac:dyDescent="0.3">
      <c r="A20" s="76">
        <v>16</v>
      </c>
      <c r="B20" s="76">
        <f>IF(OR('Monitoring Data Sheet'!D63="No Data",Messages!$S$10="No",'Monitoring Data Sheet'!D28="",'Monitoring Data Sheet'!D63&lt;='Monitoring Data Sheet'!D28),0,1)</f>
        <v>0</v>
      </c>
      <c r="C20" s="77" t="s">
        <v>165</v>
      </c>
      <c r="N20" s="92" t="s">
        <v>30</v>
      </c>
      <c r="O20" s="93">
        <v>9450</v>
      </c>
      <c r="P20" s="94">
        <v>5</v>
      </c>
      <c r="Q20" s="1"/>
    </row>
    <row r="21" spans="1:17" ht="18.350000000000001" x14ac:dyDescent="0.3">
      <c r="A21" s="76">
        <v>17</v>
      </c>
      <c r="B21" s="76">
        <f>IF(OR('Monitoring Data Sheet'!E63="No Data",Messages!$S$10="No",'Monitoring Data Sheet'!E28="",'Monitoring Data Sheet'!E63&lt;='Monitoring Data Sheet'!E28),0,1)</f>
        <v>0</v>
      </c>
      <c r="C21" s="77" t="s">
        <v>166</v>
      </c>
      <c r="N21" s="92" t="s">
        <v>32</v>
      </c>
      <c r="O21" s="93">
        <v>8710</v>
      </c>
      <c r="P21" s="94">
        <v>5</v>
      </c>
      <c r="Q21" s="1"/>
    </row>
    <row r="22" spans="1:17" ht="18.350000000000001" x14ac:dyDescent="0.3">
      <c r="A22" s="76">
        <v>18</v>
      </c>
      <c r="B22" s="76">
        <f>IF(AND(Messages!$S$10="Yes",OR(ISTEXT('Monitoring Data Sheet'!D28),ISBLANK('Monitoring Data Sheet'!D28))),1,0)</f>
        <v>0</v>
      </c>
      <c r="C22" s="77" t="s">
        <v>167</v>
      </c>
      <c r="N22" s="92" t="s">
        <v>34</v>
      </c>
      <c r="O22" s="93">
        <v>9190</v>
      </c>
      <c r="P22" s="94">
        <v>5</v>
      </c>
      <c r="Q22" s="1"/>
    </row>
    <row r="23" spans="1:17" ht="18.350000000000001" x14ac:dyDescent="0.3">
      <c r="A23" s="76">
        <v>19</v>
      </c>
      <c r="B23" s="76">
        <f>IF(AND(Messages!$S$10="Yes",OR(ISTEXT('Monitoring Data Sheet'!E28),ISBLANK('Monitoring Data Sheet'!E28))),1,0)</f>
        <v>0</v>
      </c>
      <c r="C23" s="77" t="s">
        <v>168</v>
      </c>
      <c r="N23" s="92" t="s">
        <v>35</v>
      </c>
      <c r="O23" s="93">
        <v>9240</v>
      </c>
      <c r="P23" s="94">
        <v>5</v>
      </c>
      <c r="Q23" s="1"/>
    </row>
    <row r="24" spans="1:17" ht="18.350000000000001" x14ac:dyDescent="0.3">
      <c r="A24" s="76">
        <v>20</v>
      </c>
      <c r="B24" s="76">
        <f>IF(AND(Messages!$S$10="No",'Monitoring Data Sheet'!D28&lt;&gt;"",NOT(ISTEXT('Monitoring Data Sheet'!D28))),1,0)</f>
        <v>0</v>
      </c>
      <c r="C24" s="77" t="s">
        <v>172</v>
      </c>
      <c r="N24" s="92" t="s">
        <v>37</v>
      </c>
      <c r="O24" s="93">
        <v>9240</v>
      </c>
      <c r="P24" s="94">
        <v>5</v>
      </c>
      <c r="Q24" s="1"/>
    </row>
    <row r="25" spans="1:17" ht="18.350000000000001" x14ac:dyDescent="0.3">
      <c r="A25" s="76">
        <v>21</v>
      </c>
      <c r="B25" s="76">
        <f>IF(AND(Messages!$S$10="No",'Monitoring Data Sheet'!E28&lt;&gt;"",NOT(ISTEXT('Monitoring Data Sheet'!E28))),1,0)</f>
        <v>0</v>
      </c>
      <c r="C25" s="77" t="s">
        <v>173</v>
      </c>
      <c r="N25" s="92" t="s">
        <v>38</v>
      </c>
      <c r="O25" s="93">
        <v>9240</v>
      </c>
      <c r="P25" s="94">
        <v>5</v>
      </c>
      <c r="Q25" s="1"/>
    </row>
    <row r="26" spans="1:17" ht="19.05" thickBot="1" x14ac:dyDescent="0.35">
      <c r="A26" s="76">
        <v>22</v>
      </c>
      <c r="B26" s="76">
        <f>IF('Monitoring Data Sheet'!F35&gt;2,1,0)</f>
        <v>0</v>
      </c>
      <c r="C26" s="77" t="s">
        <v>169</v>
      </c>
      <c r="N26" s="95" t="s">
        <v>39</v>
      </c>
      <c r="O26" s="96">
        <v>9000</v>
      </c>
      <c r="P26" s="97">
        <v>5</v>
      </c>
      <c r="Q26" s="1"/>
    </row>
    <row r="27" spans="1:17" ht="15.65" x14ac:dyDescent="0.25">
      <c r="A27" s="76">
        <v>23</v>
      </c>
      <c r="B27" s="76">
        <f>IF('Monitoring Data Sheet'!F36&lt;=2,0,1)</f>
        <v>0</v>
      </c>
      <c r="C27" s="77" t="s">
        <v>170</v>
      </c>
    </row>
    <row r="28" spans="1:17" ht="18.350000000000001" x14ac:dyDescent="0.3">
      <c r="A28" s="76">
        <v>24</v>
      </c>
      <c r="B28" s="76">
        <f>IF(OR(ISBLANK('Monitoring Data Sheet'!F28),'Monitoring Data Sheet'!F28&gt;0),0,1)</f>
        <v>0</v>
      </c>
      <c r="C28" s="77" t="s">
        <v>171</v>
      </c>
      <c r="M28" s="7"/>
      <c r="N28" s="1"/>
      <c r="O28" s="1"/>
    </row>
    <row r="29" spans="1:17" ht="18.350000000000001" x14ac:dyDescent="0.3">
      <c r="A29" s="76">
        <v>25</v>
      </c>
      <c r="B29" s="76">
        <f>IF(AND(Messages!$S$10="No",ISBLANK('Monitoring Data Sheet'!F28)),1,0)</f>
        <v>0</v>
      </c>
      <c r="C29" s="77" t="s">
        <v>182</v>
      </c>
      <c r="L29" s="1"/>
      <c r="M29" s="7"/>
      <c r="N29" s="1"/>
      <c r="O29" s="1"/>
    </row>
    <row r="30" spans="1:17" ht="18.350000000000001" x14ac:dyDescent="0.3">
      <c r="A30" s="76">
        <v>26</v>
      </c>
      <c r="B30" s="76">
        <f>IF(AND(COUNT('Monitoring Data Sheet'!D32:E32)&gt;0,'Monitoring Data Sheet'!F32&lt;7),1,0)</f>
        <v>0</v>
      </c>
      <c r="C30" s="77" t="s">
        <v>187</v>
      </c>
      <c r="L30" s="1"/>
      <c r="M30" s="7"/>
      <c r="N30" s="1"/>
      <c r="O30" s="1"/>
    </row>
    <row r="31" spans="1:17" ht="18.350000000000001" x14ac:dyDescent="0.3">
      <c r="A31" s="76">
        <v>27</v>
      </c>
      <c r="B31" s="76">
        <f>IF('Monitoring Data Sheet'!F35&gt;1,1,0)</f>
        <v>0</v>
      </c>
      <c r="C31" s="77" t="s">
        <v>183</v>
      </c>
      <c r="L31" s="1"/>
      <c r="M31" s="7"/>
      <c r="N31" s="1"/>
      <c r="O31" s="1"/>
    </row>
    <row r="32" spans="1:17" ht="18.350000000000001" x14ac:dyDescent="0.3">
      <c r="A32" s="76">
        <v>28</v>
      </c>
      <c r="B32" s="76">
        <f>IF(AND(COUNT('Monitoring Data Sheet'!$C$41:$F$60)&gt;0,COUNT('Monitoring Data Sheet'!C$41:C$60)&gt;0,COUNT('Monitoring Data Sheet'!C$41:C$60)&lt;10),1,0)</f>
        <v>0</v>
      </c>
      <c r="C32" s="77" t="str">
        <f>"• Temperature data points entered below minimum. Only "&amp;COUNT('Monitoring Data Sheet'!C41:C60)&amp;" data point"&amp;IF(COUNT('Monitoring Data Sheet'!C41:C60)&gt;1,"s","")&amp;" entered."</f>
        <v>• Temperature data points entered below minimum. Only 0 data point entered.</v>
      </c>
      <c r="L32" s="1"/>
      <c r="M32" s="7"/>
      <c r="N32" s="1"/>
      <c r="O32" s="1"/>
    </row>
    <row r="33" spans="1:15" ht="18.350000000000001" x14ac:dyDescent="0.3">
      <c r="A33" s="76">
        <v>29</v>
      </c>
      <c r="B33" s="76">
        <f>IF(AND(COUNT('Monitoring Data Sheet'!$C$41:$F$60)&gt;0,COUNT('Monitoring Data Sheet'!D$41:D$60)&gt;0,COUNT('Monitoring Data Sheet'!D$41:D$60)&lt;10),1,0)</f>
        <v>0</v>
      </c>
      <c r="C33" s="77" t="str">
        <f>"• NOₓ data points entered below minimum. Only "&amp;COUNT('Monitoring Data Sheet'!D41:D60)&amp;" data point"&amp;IF(COUNT('Monitoring Data Sheet'!D41:D60)&gt;1,"s","")&amp;" entered."</f>
        <v>• NOₓ data points entered below minimum. Only 0 data point entered.</v>
      </c>
      <c r="L33" s="1"/>
      <c r="M33" s="7"/>
      <c r="N33" s="1"/>
      <c r="O33" s="1"/>
    </row>
    <row r="34" spans="1:15" ht="18.350000000000001" x14ac:dyDescent="0.3">
      <c r="A34" s="76">
        <v>30</v>
      </c>
      <c r="B34" s="76">
        <f>IF(AND(COUNT('Monitoring Data Sheet'!$C$41:$F$60)&gt;0,COUNT('Monitoring Data Sheet'!E$41:E$60)&gt;0,COUNT('Monitoring Data Sheet'!E$41:E$60)&lt;10),1,0)</f>
        <v>0</v>
      </c>
      <c r="C34" s="77" t="str">
        <f>"• CO data points entered below minimum. Only "&amp;COUNT('Monitoring Data Sheet'!E41:E60)&amp;" data point"&amp;IF(COUNT('Monitoring Data Sheet'!E41:E60)&gt;1,"s","")&amp;" entered."</f>
        <v>• CO data points entered below minimum. Only 0 data point entered.</v>
      </c>
      <c r="L34" s="1"/>
      <c r="M34" s="7"/>
      <c r="N34" s="1"/>
      <c r="O34" s="1"/>
    </row>
    <row r="35" spans="1:15" ht="18.350000000000001" x14ac:dyDescent="0.3">
      <c r="A35" s="76">
        <v>31</v>
      </c>
      <c r="B35" s="76">
        <f>IF(AND(COUNT('Monitoring Data Sheet'!$C$41:$F$60)&gt;0,COUNT('Monitoring Data Sheet'!F$41:F$60)&gt;0,COUNT('Monitoring Data Sheet'!F$41:F$60)&lt;10),1,0)</f>
        <v>0</v>
      </c>
      <c r="C35" s="77" t="str">
        <f>"• O₂ data points entered below minimum. Only "&amp;COUNT('Monitoring Data Sheet'!F41:F60)&amp;" data point"&amp;IF(COUNT('Monitoring Data Sheet'!F41:F60)&gt;1,"s","")&amp;" entered."</f>
        <v>• O₂ data points entered below minimum. Only 0 data point entered.</v>
      </c>
      <c r="L35" s="1"/>
      <c r="M35" s="7"/>
      <c r="N35" s="1"/>
      <c r="O35" s="1"/>
    </row>
    <row r="36" spans="1:15" ht="18.350000000000001" x14ac:dyDescent="0.3">
      <c r="A36" s="76">
        <v>32</v>
      </c>
      <c r="B36" s="76">
        <f>IF(AND(ISBLANK(Messages!$S$10),COUNT('Monitoring Data Sheet'!C41:F60)&gt;0),1,0)</f>
        <v>0</v>
      </c>
      <c r="C36" s="77" t="str">
        <f>"• Be sure to select whether a permit limit exists or not in Cell F25"</f>
        <v>• Be sure to select whether a permit limit exists or not in Cell F25</v>
      </c>
      <c r="L36" s="1"/>
      <c r="M36" s="7"/>
      <c r="N36" s="1"/>
      <c r="O36" s="1"/>
    </row>
    <row r="37" spans="1:15" ht="18.350000000000001" x14ac:dyDescent="0.3">
      <c r="A37" s="76">
        <v>33</v>
      </c>
      <c r="B37" s="76"/>
      <c r="C37" s="77"/>
      <c r="L37" s="1"/>
      <c r="M37" s="7"/>
      <c r="N37" s="1"/>
      <c r="O37" s="1"/>
    </row>
    <row r="38" spans="1:15" ht="18.350000000000001" x14ac:dyDescent="0.3">
      <c r="A38" s="76">
        <v>34</v>
      </c>
      <c r="B38" s="76"/>
      <c r="C38" s="77"/>
      <c r="L38" s="1"/>
      <c r="M38" s="7"/>
      <c r="N38" s="1"/>
      <c r="O38" s="1"/>
    </row>
    <row r="39" spans="1:15" ht="18.350000000000001" x14ac:dyDescent="0.3">
      <c r="A39" s="76">
        <v>35</v>
      </c>
      <c r="L39" s="1"/>
      <c r="M39" s="7"/>
      <c r="N39" s="1"/>
      <c r="O39" s="1"/>
    </row>
    <row r="40" spans="1:15" ht="18.350000000000001" x14ac:dyDescent="0.3">
      <c r="A40" s="76">
        <v>36</v>
      </c>
      <c r="L40" s="1"/>
      <c r="M40" s="7"/>
      <c r="N40" s="1"/>
      <c r="O40" s="1"/>
    </row>
    <row r="41" spans="1:15" ht="18.350000000000001" x14ac:dyDescent="0.3">
      <c r="A41" s="76">
        <v>37</v>
      </c>
      <c r="L41" s="1"/>
      <c r="M41" s="7"/>
      <c r="N41" s="1"/>
      <c r="O41" s="1"/>
    </row>
    <row r="42" spans="1:15" ht="18.350000000000001" x14ac:dyDescent="0.3">
      <c r="A42" s="76">
        <v>38</v>
      </c>
      <c r="L42" s="1"/>
      <c r="O42" s="1"/>
    </row>
    <row r="43" spans="1:15" ht="18.350000000000001" x14ac:dyDescent="0.3">
      <c r="A43" s="76">
        <v>39</v>
      </c>
      <c r="O43" s="1"/>
    </row>
    <row r="44" spans="1:15" ht="18.350000000000001" x14ac:dyDescent="0.3">
      <c r="A44" s="76">
        <v>40</v>
      </c>
      <c r="D44" s="71"/>
      <c r="E44" s="71"/>
      <c r="F44" s="71"/>
      <c r="G44" s="71"/>
      <c r="H44" s="71"/>
      <c r="I44" s="71"/>
      <c r="J44" s="71"/>
      <c r="K44" s="71"/>
      <c r="O44" s="1"/>
    </row>
    <row r="45" spans="1:15" ht="15.65" x14ac:dyDescent="0.25">
      <c r="A45" s="82"/>
      <c r="D45" s="71"/>
      <c r="E45" s="71"/>
      <c r="F45" s="71"/>
      <c r="G45" s="71"/>
      <c r="H45" s="71"/>
      <c r="I45" s="71"/>
      <c r="J45" s="71"/>
      <c r="K45" s="71"/>
    </row>
    <row r="48" spans="1:15" ht="18" customHeight="1" x14ac:dyDescent="0.25"/>
  </sheetData>
  <mergeCells count="1">
    <mergeCell ref="D5:K14"/>
  </mergeCells>
  <printOptions gridLines="1"/>
  <pageMargins left="0.7" right="0.7" top="0.75" bottom="0.75" header="0.3" footer="0.3"/>
  <pageSetup scale="2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Monitoring Data Sheet</vt:lpstr>
      <vt:lpstr>Example</vt:lpstr>
      <vt:lpstr>Messages</vt:lpstr>
      <vt:lpstr>Fuel_Types</vt:lpstr>
      <vt:lpstr>Example!Print_Area</vt:lpstr>
      <vt:lpstr>'Monitoring Data Sheet'!Print_Area</vt:lpstr>
      <vt:lpstr>Responses</vt:lpstr>
    </vt:vector>
  </TitlesOfParts>
  <Company>WaferTech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Clint</cp:lastModifiedBy>
  <cp:lastPrinted>2019-01-25T00:44:44Z</cp:lastPrinted>
  <dcterms:created xsi:type="dcterms:W3CDTF">2012-07-20T21:37:17Z</dcterms:created>
  <dcterms:modified xsi:type="dcterms:W3CDTF">2020-12-05T00:40:43Z</dcterms:modified>
</cp:coreProperties>
</file>